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S\Dropbox Prevost\Dropbox\Learn-Conditioning in LNBPP\01. Test 3 paliers\"/>
    </mc:Choice>
  </mc:AlternateContent>
  <xr:revisionPtr revIDLastSave="0" documentId="13_ncr:1_{8D11426B-8395-4BEC-BB5F-E188EC2BFA8D}" xr6:coauthVersionLast="47" xr6:coauthVersionMax="47" xr10:uidLastSave="{00000000-0000-0000-0000-000000000000}"/>
  <bookViews>
    <workbookView xWindow="-108" yWindow="-108" windowWidth="23256" windowHeight="12576" tabRatio="753" xr2:uid="{00000000-000D-0000-FFFF-FFFF00000000}"/>
  </bookViews>
  <sheets>
    <sheet name="Test OMS" sheetId="2" r:id="rId1"/>
    <sheet name="Grille FC-VO2max" sheetId="6" r:id="rId2"/>
    <sheet name="Calibrage test OMS" sheetId="3" r:id="rId3"/>
    <sheet name="Normes de VO2max" sheetId="5" r:id="rId4"/>
    <sheet name="exemple" sheetId="7" r:id="rId5"/>
  </sheets>
  <externalReferences>
    <externalReference r:id="rId6"/>
  </externalReferences>
  <definedNames>
    <definedName name="âge">'Test OMS'!#REF!</definedName>
    <definedName name="barème_âge">#REF!</definedName>
    <definedName name="barème_dépense">#REF!</definedName>
    <definedName name="barème_hérédité">#REF!</definedName>
    <definedName name="barème_poids">#REF!</definedName>
    <definedName name="barème_régime">#REF!</definedName>
    <definedName name="barème_sexe">#REF!</definedName>
    <definedName name="barème_stress">#REF!</definedName>
    <definedName name="barème_tabac">#REF!</definedName>
    <definedName name="barème_tension">#REF!</definedName>
    <definedName name="charge1">#REF!</definedName>
    <definedName name="charge2">#REF!</definedName>
    <definedName name="cumul">[1]Result!$B$7:$B$12</definedName>
    <definedName name="durée_mouv">#REF!</definedName>
    <definedName name="durée_récup">#REF!</definedName>
    <definedName name="genre">'Test OMS'!#REF!</definedName>
    <definedName name="nb_exo_SU">#REF!</definedName>
    <definedName name="nb_exos">#REF!</definedName>
    <definedName name="nb_rép">#REF!</definedName>
    <definedName name="nb_rep_SU">#REF!</definedName>
    <definedName name="nb_série">#REF!</definedName>
    <definedName name="nbrep">#REF!</definedName>
    <definedName name="nbrep1">#REF!</definedName>
    <definedName name="nbrep2">#REF!</definedName>
    <definedName name="normes_vo2max">'Normes de VO2max'!$D$25:$J$25</definedName>
    <definedName name="poids">#REF!</definedName>
    <definedName name="poids_cardio">'Test OMS'!#REF!</definedName>
    <definedName name="profil_RISKO">[1]Result!$D$7:$D$12</definedName>
    <definedName name="total">#REF!</definedName>
    <definedName name="_xlnm.Print_Area" localSheetId="1">'Grille FC-VO2max'!$B$1:$H$53</definedName>
    <definedName name="_xlnm.Print_Area" localSheetId="0">'Test OMS'!$A$1:$M$58</definedName>
  </definedNames>
  <calcPr calcId="181029"/>
</workbook>
</file>

<file path=xl/calcChain.xml><?xml version="1.0" encoding="utf-8"?>
<calcChain xmlns="http://schemas.openxmlformats.org/spreadsheetml/2006/main">
  <c r="E2" i="7" l="1"/>
  <c r="G7" i="7" s="1"/>
  <c r="C5" i="7"/>
  <c r="E8" i="6"/>
  <c r="H44" i="5"/>
  <c r="E48" i="5" s="1"/>
  <c r="E49" i="5" s="1"/>
  <c r="D63" i="5"/>
  <c r="D64" i="5"/>
  <c r="E64" i="5" s="1"/>
  <c r="D65" i="5"/>
  <c r="E4" i="6"/>
  <c r="E5" i="6"/>
  <c r="E6" i="6"/>
  <c r="E7" i="6"/>
  <c r="G9" i="6"/>
  <c r="N18" i="6"/>
  <c r="P18" i="6"/>
  <c r="L19" i="6"/>
  <c r="L20" i="6" s="1"/>
  <c r="N19" i="6"/>
  <c r="P19" i="6"/>
  <c r="P20" i="6"/>
  <c r="P21" i="6"/>
  <c r="P22" i="6"/>
  <c r="P23" i="6"/>
  <c r="P24" i="6"/>
  <c r="P25" i="6"/>
  <c r="P26" i="6"/>
  <c r="P27" i="6"/>
  <c r="P28" i="6"/>
  <c r="E18" i="2"/>
  <c r="I19" i="2"/>
  <c r="Q23" i="2" s="1"/>
  <c r="G8" i="7" l="1"/>
  <c r="I9" i="7"/>
  <c r="G9" i="7"/>
  <c r="I7" i="7"/>
  <c r="I8" i="7"/>
  <c r="R24" i="2"/>
  <c r="R23" i="2"/>
  <c r="Q26" i="2"/>
  <c r="R25" i="2"/>
  <c r="Q27" i="2"/>
  <c r="Q25" i="2"/>
  <c r="R27" i="2"/>
  <c r="Q24" i="2"/>
  <c r="R26" i="2"/>
  <c r="N20" i="6"/>
  <c r="L21" i="6"/>
  <c r="C18" i="2"/>
  <c r="E9" i="6"/>
  <c r="E16" i="6" s="1"/>
  <c r="J23" i="2"/>
  <c r="Q18" i="2"/>
  <c r="J27" i="2"/>
  <c r="J26" i="2"/>
  <c r="J25" i="2"/>
  <c r="J24" i="2"/>
  <c r="D18" i="2"/>
  <c r="J17" i="2" s="1"/>
  <c r="K29" i="2"/>
  <c r="E26" i="2"/>
  <c r="E24" i="2"/>
  <c r="G50" i="5"/>
  <c r="G51" i="5" s="1"/>
  <c r="E63" i="5"/>
  <c r="F50" i="5"/>
  <c r="F51" i="5" s="1"/>
  <c r="D48" i="5"/>
  <c r="D49" i="5" s="1"/>
  <c r="E50" i="5"/>
  <c r="E51" i="5" s="1"/>
  <c r="I48" i="5"/>
  <c r="I49" i="5" s="1"/>
  <c r="H48" i="5"/>
  <c r="H49" i="5" s="1"/>
  <c r="I50" i="5"/>
  <c r="I51" i="5" s="1"/>
  <c r="G48" i="5"/>
  <c r="G49" i="5" s="1"/>
  <c r="E25" i="2"/>
  <c r="E65" i="5"/>
  <c r="J50" i="5"/>
  <c r="J51" i="5" s="1"/>
  <c r="H50" i="5"/>
  <c r="H51" i="5" s="1"/>
  <c r="F48" i="5"/>
  <c r="F49" i="5" s="1"/>
  <c r="D50" i="5"/>
  <c r="D51" i="5" s="1"/>
  <c r="J48" i="5"/>
  <c r="J49" i="5" s="1"/>
  <c r="N21" i="6" l="1"/>
  <c r="L22" i="6"/>
  <c r="E20" i="6"/>
  <c r="E23" i="6"/>
  <c r="E19" i="6"/>
  <c r="E22" i="6"/>
  <c r="M22" i="6"/>
  <c r="E18" i="6"/>
  <c r="E24" i="6"/>
  <c r="M20" i="6"/>
  <c r="E25" i="6"/>
  <c r="M21" i="6"/>
  <c r="E70" i="5"/>
  <c r="M18" i="6"/>
  <c r="E26" i="6"/>
  <c r="M19" i="6"/>
  <c r="E17" i="6"/>
  <c r="E21" i="6"/>
  <c r="J18" i="2"/>
  <c r="J16" i="2"/>
  <c r="E71" i="5"/>
  <c r="D31" i="2"/>
  <c r="D32" i="2" s="1"/>
  <c r="Q15" i="2"/>
  <c r="I29" i="2"/>
  <c r="L23" i="6" l="1"/>
  <c r="N22" i="6"/>
  <c r="D44" i="5"/>
  <c r="N23" i="6" l="1"/>
  <c r="L24" i="6"/>
  <c r="M23" i="6"/>
  <c r="D55" i="5"/>
  <c r="D54" i="5"/>
  <c r="N24" i="6" l="1"/>
  <c r="L25" i="6"/>
  <c r="M24" i="6"/>
  <c r="D57" i="5"/>
  <c r="B34" i="2" s="1"/>
  <c r="L26" i="6" l="1"/>
  <c r="N25" i="6"/>
  <c r="M25" i="6"/>
  <c r="N26" i="6" l="1"/>
  <c r="L27" i="6"/>
  <c r="M26" i="6"/>
  <c r="N27" i="6" l="1"/>
  <c r="L28" i="6"/>
  <c r="M27" i="6"/>
  <c r="N28" i="6" l="1"/>
  <c r="L29" i="6"/>
  <c r="M28" i="6"/>
  <c r="N29" i="6" l="1"/>
  <c r="L30" i="6"/>
  <c r="M29" i="6"/>
  <c r="N30" i="6" l="1"/>
  <c r="L31" i="6"/>
  <c r="M30" i="6"/>
  <c r="L32" i="6" l="1"/>
  <c r="N31" i="6"/>
  <c r="M31" i="6"/>
  <c r="N32" i="6" l="1"/>
  <c r="L33" i="6"/>
  <c r="M32" i="6"/>
  <c r="N33" i="6" l="1"/>
  <c r="L34" i="6"/>
  <c r="M33" i="6"/>
  <c r="L35" i="6" l="1"/>
  <c r="N34" i="6"/>
  <c r="M34" i="6"/>
  <c r="L36" i="6" l="1"/>
  <c r="N35" i="6"/>
  <c r="M35" i="6"/>
  <c r="N36" i="6" l="1"/>
  <c r="L37" i="6"/>
  <c r="M36" i="6"/>
  <c r="N37" i="6" l="1"/>
  <c r="L38" i="6"/>
  <c r="M37" i="6"/>
  <c r="L39" i="6" l="1"/>
  <c r="N38" i="6"/>
  <c r="M38" i="6"/>
  <c r="L40" i="6" l="1"/>
  <c r="N39" i="6"/>
  <c r="M39" i="6"/>
  <c r="N40" i="6" l="1"/>
  <c r="L41" i="6"/>
  <c r="M40" i="6"/>
  <c r="N41" i="6" l="1"/>
  <c r="L42" i="6"/>
  <c r="M41" i="6"/>
  <c r="N42" i="6" l="1"/>
  <c r="L43" i="6"/>
  <c r="M42" i="6"/>
  <c r="L44" i="6" l="1"/>
  <c r="N43" i="6"/>
  <c r="M43" i="6"/>
  <c r="N44" i="6" l="1"/>
  <c r="L45" i="6"/>
  <c r="M44" i="6"/>
  <c r="N45" i="6" l="1"/>
  <c r="L46" i="6"/>
  <c r="M45" i="6"/>
  <c r="N46" i="6" l="1"/>
  <c r="L47" i="6"/>
  <c r="M46" i="6"/>
  <c r="L48" i="6" l="1"/>
  <c r="N47" i="6"/>
  <c r="M47" i="6"/>
  <c r="N48" i="6" l="1"/>
  <c r="L49" i="6"/>
  <c r="M48" i="6"/>
  <c r="N49" i="6" l="1"/>
  <c r="L50" i="6"/>
  <c r="M49" i="6"/>
  <c r="L51" i="6" l="1"/>
  <c r="N50" i="6"/>
  <c r="M50" i="6"/>
  <c r="L52" i="6" l="1"/>
  <c r="N51" i="6"/>
  <c r="M51" i="6"/>
  <c r="N52" i="6" l="1"/>
  <c r="L53" i="6"/>
  <c r="M52" i="6"/>
  <c r="N53" i="6" l="1"/>
  <c r="L54" i="6"/>
  <c r="M53" i="6"/>
  <c r="N54" i="6" l="1"/>
  <c r="L55" i="6"/>
  <c r="M54" i="6"/>
  <c r="L56" i="6" l="1"/>
  <c r="N55" i="6"/>
  <c r="M55" i="6"/>
  <c r="N56" i="6" l="1"/>
  <c r="L57" i="6"/>
  <c r="M56" i="6"/>
  <c r="N57" i="6" l="1"/>
  <c r="L58" i="6"/>
  <c r="M57" i="6"/>
  <c r="N58" i="6" l="1"/>
  <c r="L59" i="6"/>
  <c r="M58" i="6"/>
  <c r="L60" i="6" l="1"/>
  <c r="N59" i="6"/>
  <c r="M59" i="6"/>
  <c r="N60" i="6" l="1"/>
  <c r="L61" i="6"/>
  <c r="M60" i="6"/>
  <c r="N61" i="6" l="1"/>
  <c r="L62" i="6"/>
  <c r="M61" i="6"/>
  <c r="L63" i="6" l="1"/>
  <c r="N62" i="6"/>
  <c r="M62" i="6"/>
  <c r="L64" i="6" l="1"/>
  <c r="N63" i="6"/>
  <c r="M63" i="6"/>
  <c r="N64" i="6" l="1"/>
  <c r="L65" i="6"/>
  <c r="M64" i="6"/>
  <c r="L66" i="6" l="1"/>
  <c r="N65" i="6"/>
  <c r="M65" i="6"/>
  <c r="L67" i="6" l="1"/>
  <c r="N66" i="6"/>
  <c r="M66" i="6"/>
  <c r="L68" i="6" l="1"/>
  <c r="N67" i="6"/>
  <c r="M67" i="6"/>
  <c r="N68" i="6" l="1"/>
  <c r="M68" i="6"/>
</calcChain>
</file>

<file path=xl/sharedStrings.xml><?xml version="1.0" encoding="utf-8"?>
<sst xmlns="http://schemas.openxmlformats.org/spreadsheetml/2006/main" count="454" uniqueCount="250">
  <si>
    <t>pente</t>
  </si>
  <si>
    <t>Poids (kg)</t>
  </si>
  <si>
    <t>AGE</t>
  </si>
  <si>
    <t>POIDS</t>
  </si>
  <si>
    <t>faible</t>
  </si>
  <si>
    <t>Prénom :</t>
  </si>
  <si>
    <t>Age (années)</t>
  </si>
  <si>
    <t>moyen</t>
  </si>
  <si>
    <t>bon</t>
  </si>
  <si>
    <t>très bon</t>
  </si>
  <si>
    <t>excellent</t>
  </si>
  <si>
    <t>HOMME</t>
  </si>
  <si>
    <t>20-24</t>
  </si>
  <si>
    <t>&lt;32</t>
  </si>
  <si>
    <t>32-37</t>
  </si>
  <si>
    <t>38-43</t>
  </si>
  <si>
    <t>44-50</t>
  </si>
  <si>
    <t>51-56</t>
  </si>
  <si>
    <t>57-62</t>
  </si>
  <si>
    <t>&gt;62</t>
  </si>
  <si>
    <t>25-29</t>
  </si>
  <si>
    <t>&lt;31</t>
  </si>
  <si>
    <t>31-35</t>
  </si>
  <si>
    <t>36-42</t>
  </si>
  <si>
    <t>43-48</t>
  </si>
  <si>
    <t>49-53</t>
  </si>
  <si>
    <t>54-59</t>
  </si>
  <si>
    <t>&gt;59</t>
  </si>
  <si>
    <t>30-34</t>
  </si>
  <si>
    <t>&lt;29</t>
  </si>
  <si>
    <t>29-34</t>
  </si>
  <si>
    <t>35-40</t>
  </si>
  <si>
    <t>41-45</t>
  </si>
  <si>
    <t>46-51</t>
  </si>
  <si>
    <t>52-56</t>
  </si>
  <si>
    <t>&gt;56</t>
  </si>
  <si>
    <t>35-39</t>
  </si>
  <si>
    <t>&lt;28</t>
  </si>
  <si>
    <t>28-32</t>
  </si>
  <si>
    <t>33-38</t>
  </si>
  <si>
    <t>39-43</t>
  </si>
  <si>
    <t>44-48</t>
  </si>
  <si>
    <t>49-54</t>
  </si>
  <si>
    <t>&gt;54</t>
  </si>
  <si>
    <t>40-44</t>
  </si>
  <si>
    <t>&lt;26</t>
  </si>
  <si>
    <t>26-31</t>
  </si>
  <si>
    <t>32-35</t>
  </si>
  <si>
    <t>36-41</t>
  </si>
  <si>
    <t>42-46</t>
  </si>
  <si>
    <t>47-51</t>
  </si>
  <si>
    <t>&gt;51</t>
  </si>
  <si>
    <t>45-49</t>
  </si>
  <si>
    <t>&lt;25</t>
  </si>
  <si>
    <t>40-43</t>
  </si>
  <si>
    <t>&gt;48</t>
  </si>
  <si>
    <t>50-54</t>
  </si>
  <si>
    <t>&lt;24</t>
  </si>
  <si>
    <t>24-27</t>
  </si>
  <si>
    <t>33-36</t>
  </si>
  <si>
    <t>37-41</t>
  </si>
  <si>
    <t>&gt;46</t>
  </si>
  <si>
    <t>55-59</t>
  </si>
  <si>
    <t>&lt;22</t>
  </si>
  <si>
    <t>22-26</t>
  </si>
  <si>
    <t>27-30</t>
  </si>
  <si>
    <t>31-34</t>
  </si>
  <si>
    <t>&gt;43</t>
  </si>
  <si>
    <t>60-65</t>
  </si>
  <si>
    <t>&lt;21</t>
  </si>
  <si>
    <t>21-24</t>
  </si>
  <si>
    <t>25-28</t>
  </si>
  <si>
    <t>29-32</t>
  </si>
  <si>
    <t>37-40</t>
  </si>
  <si>
    <t>&gt;40</t>
  </si>
  <si>
    <t>FEMME</t>
  </si>
  <si>
    <t>&lt;27</t>
  </si>
  <si>
    <t>27-31</t>
  </si>
  <si>
    <t>32-36</t>
  </si>
  <si>
    <t>26-30</t>
  </si>
  <si>
    <t>36-40</t>
  </si>
  <si>
    <t>41-44</t>
  </si>
  <si>
    <t>&gt;49</t>
  </si>
  <si>
    <t>30-33</t>
  </si>
  <si>
    <t>34-37</t>
  </si>
  <si>
    <t>38-42</t>
  </si>
  <si>
    <t>43-46</t>
  </si>
  <si>
    <t>28-31</t>
  </si>
  <si>
    <t>&gt;44</t>
  </si>
  <si>
    <t>22-25</t>
  </si>
  <si>
    <t>26-29</t>
  </si>
  <si>
    <t>38-41</t>
  </si>
  <si>
    <t>&gt;41</t>
  </si>
  <si>
    <t>21-23</t>
  </si>
  <si>
    <t>36-38</t>
  </si>
  <si>
    <t>&gt;38</t>
  </si>
  <si>
    <t>&lt;19</t>
  </si>
  <si>
    <t>19-22</t>
  </si>
  <si>
    <t>23-25</t>
  </si>
  <si>
    <t>30-32</t>
  </si>
  <si>
    <t>&gt;36</t>
  </si>
  <si>
    <t>&lt;18</t>
  </si>
  <si>
    <t>18-20</t>
  </si>
  <si>
    <t>28-30</t>
  </si>
  <si>
    <t>31-33</t>
  </si>
  <si>
    <t>&gt;33</t>
  </si>
  <si>
    <t>&lt;16</t>
  </si>
  <si>
    <t>16-18</t>
  </si>
  <si>
    <t>19-21</t>
  </si>
  <si>
    <t>22-24</t>
  </si>
  <si>
    <t>25-27</t>
  </si>
  <si>
    <t>&gt;30</t>
  </si>
  <si>
    <t>Intensité proche maximale</t>
  </si>
  <si>
    <t>%RCM</t>
  </si>
  <si>
    <t>FC</t>
  </si>
  <si>
    <t xml:space="preserve">%VO2max </t>
  </si>
  <si>
    <t>Intensité forte à maximale</t>
  </si>
  <si>
    <t>Intensité modérée</t>
  </si>
  <si>
    <t>Intensité légère à modérée</t>
  </si>
  <si>
    <t>Intensité légère</t>
  </si>
  <si>
    <t>FC max</t>
  </si>
  <si>
    <t>En gras les cellules à renseigner</t>
  </si>
  <si>
    <t>FEMMES</t>
  </si>
  <si>
    <t>1er palier</t>
  </si>
  <si>
    <t>min</t>
  </si>
  <si>
    <t>max</t>
  </si>
  <si>
    <t>2e palier</t>
  </si>
  <si>
    <t>3e palier</t>
  </si>
  <si>
    <t>HOMMES</t>
  </si>
  <si>
    <t>Âge (ans)</t>
  </si>
  <si>
    <t>Genre (M ou F)</t>
  </si>
  <si>
    <t>Watt</t>
  </si>
  <si>
    <t>ordonnée à l'origine</t>
  </si>
  <si>
    <r>
      <t>FC1 (4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min)</t>
    </r>
  </si>
  <si>
    <r>
      <t>FC2 (8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min)</t>
    </r>
  </si>
  <si>
    <r>
      <t>FC3 (12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min)</t>
    </r>
  </si>
  <si>
    <t>FC repos :</t>
  </si>
  <si>
    <t>FCE</t>
  </si>
  <si>
    <t>Intensité maximale</t>
  </si>
  <si>
    <t>Date :</t>
  </si>
  <si>
    <t>Nom :</t>
  </si>
  <si>
    <t>Age :</t>
  </si>
  <si>
    <t xml:space="preserve">Fréquence cardiaque de repos : </t>
  </si>
  <si>
    <t>FCE calculée à partir de la formule de Karvonen</t>
  </si>
  <si>
    <t>L/min</t>
  </si>
  <si>
    <t>ml/min/kg</t>
  </si>
  <si>
    <t>VO2 max abs</t>
  </si>
  <si>
    <t>VO2 max rel</t>
  </si>
  <si>
    <t>Cette relation n'est valide que pour les intensités sous-maximale et maximale. Pour le supra-maximal (ex. travail intermittent à 120 % de la puissance maximale aérobie, s'appuyer sur des valeurs exprimées en watt (ergocycles) ou km/h (course, vélo sur route,...) puisque le sujet sera à FCmax.</t>
  </si>
  <si>
    <t>(*) d'après l'équation de Gellish et coll. (2007) basée sur une étude longitudinale, ce qui en augmente la précision (±0–5 bpm entre 30 et 75 ans)</t>
  </si>
  <si>
    <t>: actif(ve)</t>
  </si>
  <si>
    <t xml:space="preserve">: entraîné(e) </t>
  </si>
  <si>
    <t>N° palier</t>
  </si>
  <si>
    <t>Ne pas effacer les lignes ci-dessous</t>
  </si>
  <si>
    <t>TEST 3 PALIERS DE L'OMS</t>
  </si>
  <si>
    <t>Relation %RCM / %VO2max et FC d'entraînement</t>
  </si>
  <si>
    <t>bpm</t>
  </si>
  <si>
    <t>Niveau d'activité physique : 
(sélectionner le chiffre)</t>
  </si>
  <si>
    <t>Paramètres de la droite de régression nécessaires à l'estimation de la puissance maximale théorique</t>
  </si>
  <si>
    <t>Valeurs pour connaître les intensités de calibrage de chaque palier</t>
  </si>
  <si>
    <t>Très insuffisant</t>
  </si>
  <si>
    <t>Insuffisant</t>
  </si>
  <si>
    <t>Faible</t>
  </si>
  <si>
    <t>Moyen</t>
  </si>
  <si>
    <t>Bon</t>
  </si>
  <si>
    <t>Très bon</t>
  </si>
  <si>
    <t>Excellent</t>
  </si>
  <si>
    <t>32</t>
  </si>
  <si>
    <t>38</t>
  </si>
  <si>
    <t>44</t>
  </si>
  <si>
    <t>51</t>
  </si>
  <si>
    <t>57</t>
  </si>
  <si>
    <t>62</t>
  </si>
  <si>
    <t>31</t>
  </si>
  <si>
    <t>36</t>
  </si>
  <si>
    <t>43</t>
  </si>
  <si>
    <t>49</t>
  </si>
  <si>
    <t>54</t>
  </si>
  <si>
    <t>59</t>
  </si>
  <si>
    <t>29</t>
  </si>
  <si>
    <t>35</t>
  </si>
  <si>
    <t>41</t>
  </si>
  <si>
    <t>46</t>
  </si>
  <si>
    <t>52</t>
  </si>
  <si>
    <t>56</t>
  </si>
  <si>
    <t>28</t>
  </si>
  <si>
    <t>33</t>
  </si>
  <si>
    <t>39</t>
  </si>
  <si>
    <t>26</t>
  </si>
  <si>
    <t>42</t>
  </si>
  <si>
    <t>47</t>
  </si>
  <si>
    <t>25</t>
  </si>
  <si>
    <t>30</t>
  </si>
  <si>
    <t>40</t>
  </si>
  <si>
    <t>48</t>
  </si>
  <si>
    <t>24</t>
  </si>
  <si>
    <t>37</t>
  </si>
  <si>
    <t>22</t>
  </si>
  <si>
    <t>27</t>
  </si>
  <si>
    <t>21</t>
  </si>
  <si>
    <t>45</t>
  </si>
  <si>
    <t>34</t>
  </si>
  <si>
    <t>19</t>
  </si>
  <si>
    <t>23</t>
  </si>
  <si>
    <t>18</t>
  </si>
  <si>
    <t>16</t>
  </si>
  <si>
    <t>VO2max =</t>
  </si>
  <si>
    <t>ml/min:kg</t>
  </si>
  <si>
    <t>très insuffisant</t>
  </si>
  <si>
    <t>insuffisant</t>
  </si>
  <si>
    <t>n° ligne d'âge</t>
  </si>
  <si>
    <t>Valeurs Homme</t>
  </si>
  <si>
    <t>Valeurs Femme</t>
  </si>
  <si>
    <t>n°colonne</t>
  </si>
  <si>
    <t>Texte</t>
  </si>
  <si>
    <t>Appréciation Homme</t>
  </si>
  <si>
    <t>Appréciation Femme</t>
  </si>
  <si>
    <t>Commentaire à afficher :</t>
  </si>
  <si>
    <t xml:space="preserve">Fréquence cardiaque maximale : </t>
  </si>
  <si>
    <t>Seuil de FC à ne pas dépasser pendant le test dans le cas d'une personne à risque :</t>
  </si>
  <si>
    <t>FC max (si connue) :</t>
  </si>
  <si>
    <t>Si deux valeurs ne rien saisir dans la FC1</t>
  </si>
  <si>
    <t>ajouter taux de précision</t>
  </si>
  <si>
    <t>- arrêter du test plus lié à un pb musculaire</t>
  </si>
  <si>
    <t>- gros essoufflement en fin de test</t>
  </si>
  <si>
    <t>Récupération :</t>
  </si>
  <si>
    <t>à 1 min :</t>
  </si>
  <si>
    <t>à 2 min :</t>
  </si>
  <si>
    <t>à 3 min :</t>
  </si>
  <si>
    <t>à 4 min :</t>
  </si>
  <si>
    <t>à 5 min :</t>
  </si>
  <si>
    <t>VO2max = 0,01141 x PMA + 0,435 formule de HAWLEY</t>
  </si>
  <si>
    <t>coef de sécurité</t>
  </si>
  <si>
    <t>: inactif(ve) ou peu actif(ve)</t>
  </si>
  <si>
    <t>Puissance max théorique (PMT)</t>
  </si>
  <si>
    <t>- réglage selle :</t>
  </si>
  <si>
    <t>- RPE :</t>
  </si>
  <si>
    <t xml:space="preserve"> bpm</t>
  </si>
  <si>
    <t>test1</t>
  </si>
  <si>
    <t>test2</t>
  </si>
  <si>
    <t>Fcmax</t>
  </si>
  <si>
    <t>Fcrepos</t>
  </si>
  <si>
    <t>%</t>
  </si>
  <si>
    <t>RCM</t>
  </si>
  <si>
    <t>Niv effort</t>
  </si>
  <si>
    <t>Fcrepos du J</t>
  </si>
  <si>
    <t>x</t>
  </si>
  <si>
    <t>choix</t>
  </si>
  <si>
    <t>FC choisie</t>
  </si>
  <si>
    <t>-  t°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</si>
</sst>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_-* #,##0.00\ [$€]_-;\-* #,##0.00\ [$€]_-;_-* &quot;-&quot;??\ [$€]_-;_-@_-"/>
    <numFmt numFmtId="167" formatCode="_-* #,##0\ _€_-;\-* #,##0\ _€_-;_-* &quot;-&quot;??\ _€_-;_-@_-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6"/>
      <name val="Arial"/>
      <family val="2"/>
    </font>
    <font>
      <i/>
      <sz val="12"/>
      <name val="Arial"/>
      <family val="2"/>
    </font>
    <font>
      <vertAlign val="superscript"/>
      <sz val="10"/>
      <name val="Arial"/>
      <family val="2"/>
    </font>
    <font>
      <sz val="10"/>
      <name val="Sveningsson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0" tint="-0.249977111117893"/>
      <name val="Arial"/>
      <family val="2"/>
    </font>
    <font>
      <sz val="10"/>
      <color theme="0"/>
      <name val="Arial"/>
      <family val="2"/>
    </font>
    <font>
      <sz val="10"/>
      <color rgb="FF000000"/>
      <name val="Tahoma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Sveningsson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9" fontId="7" fillId="0" borderId="4" xfId="3" applyFont="1" applyBorder="1" applyAlignment="1">
      <alignment horizontal="center"/>
    </xf>
    <xf numFmtId="9" fontId="1" fillId="0" borderId="4" xfId="3" applyBorder="1" applyAlignment="1">
      <alignment horizontal="center"/>
    </xf>
    <xf numFmtId="165" fontId="0" fillId="0" borderId="5" xfId="0" applyNumberFormat="1" applyBorder="1" applyAlignment="1">
      <alignment horizontal="center"/>
    </xf>
    <xf numFmtId="9" fontId="7" fillId="0" borderId="6" xfId="3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2" fillId="6" borderId="0" xfId="0" applyFont="1" applyFill="1" applyAlignment="1">
      <alignment horizontal="center"/>
    </xf>
    <xf numFmtId="0" fontId="10" fillId="0" borderId="0" xfId="0" applyFont="1"/>
    <xf numFmtId="15" fontId="8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9" fontId="1" fillId="7" borderId="7" xfId="3" applyFill="1" applyBorder="1" applyAlignment="1">
      <alignment horizontal="left" vertical="center"/>
    </xf>
    <xf numFmtId="9" fontId="1" fillId="7" borderId="0" xfId="3" applyFill="1" applyAlignment="1">
      <alignment horizontal="center" vertical="center"/>
    </xf>
    <xf numFmtId="9" fontId="1" fillId="0" borderId="8" xfId="3" applyBorder="1" applyAlignment="1">
      <alignment horizontal="left" vertical="center"/>
    </xf>
    <xf numFmtId="9" fontId="1" fillId="0" borderId="9" xfId="3" applyBorder="1" applyAlignment="1">
      <alignment horizontal="center" vertical="center"/>
    </xf>
    <xf numFmtId="9" fontId="6" fillId="8" borderId="10" xfId="0" applyNumberFormat="1" applyFont="1" applyFill="1" applyBorder="1" applyAlignment="1">
      <alignment horizontal="left" vertical="center"/>
    </xf>
    <xf numFmtId="9" fontId="6" fillId="8" borderId="11" xfId="0" applyNumberFormat="1" applyFont="1" applyFill="1" applyBorder="1" applyAlignment="1">
      <alignment horizontal="center" vertical="center"/>
    </xf>
    <xf numFmtId="9" fontId="6" fillId="9" borderId="7" xfId="3" applyFont="1" applyFill="1" applyBorder="1" applyAlignment="1">
      <alignment horizontal="left" vertical="center"/>
    </xf>
    <xf numFmtId="9" fontId="6" fillId="9" borderId="0" xfId="3" applyFont="1" applyFill="1" applyAlignment="1">
      <alignment horizontal="center" vertical="center"/>
    </xf>
    <xf numFmtId="9" fontId="1" fillId="3" borderId="7" xfId="3" applyFill="1" applyBorder="1" applyAlignment="1">
      <alignment horizontal="left" vertical="center"/>
    </xf>
    <xf numFmtId="9" fontId="1" fillId="3" borderId="0" xfId="3" applyFill="1" applyAlignment="1">
      <alignment horizontal="center" vertical="center"/>
    </xf>
    <xf numFmtId="9" fontId="1" fillId="10" borderId="7" xfId="3" applyFill="1" applyBorder="1" applyAlignment="1">
      <alignment horizontal="left" vertical="center"/>
    </xf>
    <xf numFmtId="9" fontId="1" fillId="10" borderId="0" xfId="3" applyFill="1" applyAlignment="1">
      <alignment horizontal="center" vertical="center"/>
    </xf>
    <xf numFmtId="11" fontId="8" fillId="0" borderId="0" xfId="0" applyNumberFormat="1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18" fillId="0" borderId="0" xfId="0" applyFont="1"/>
    <xf numFmtId="165" fontId="8" fillId="0" borderId="0" xfId="0" applyNumberFormat="1" applyFont="1"/>
    <xf numFmtId="0" fontId="0" fillId="11" borderId="0" xfId="0" applyFill="1"/>
    <xf numFmtId="0" fontId="8" fillId="11" borderId="0" xfId="0" applyFont="1" applyFill="1"/>
    <xf numFmtId="0" fontId="8" fillId="12" borderId="0" xfId="0" applyFont="1" applyFill="1" applyAlignment="1">
      <alignment horizontal="center"/>
    </xf>
    <xf numFmtId="14" fontId="0" fillId="11" borderId="0" xfId="0" applyNumberFormat="1" applyFill="1"/>
    <xf numFmtId="9" fontId="6" fillId="8" borderId="12" xfId="0" applyNumberFormat="1" applyFont="1" applyFill="1" applyBorder="1" applyAlignment="1">
      <alignment horizontal="center" vertical="center"/>
    </xf>
    <xf numFmtId="9" fontId="6" fillId="9" borderId="12" xfId="3" applyFont="1" applyFill="1" applyBorder="1" applyAlignment="1">
      <alignment horizontal="center" vertical="center"/>
    </xf>
    <xf numFmtId="9" fontId="1" fillId="7" borderId="12" xfId="3" applyFill="1" applyBorder="1" applyAlignment="1">
      <alignment horizontal="center" vertical="center"/>
    </xf>
    <xf numFmtId="9" fontId="1" fillId="10" borderId="12" xfId="3" applyFill="1" applyBorder="1" applyAlignment="1">
      <alignment horizontal="center" vertical="center"/>
    </xf>
    <xf numFmtId="9" fontId="1" fillId="3" borderId="12" xfId="3" applyFill="1" applyBorder="1" applyAlignment="1">
      <alignment horizontal="center" vertical="center"/>
    </xf>
    <xf numFmtId="9" fontId="1" fillId="0" borderId="12" xfId="3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6" xfId="0" applyFont="1" applyFill="1" applyBorder="1"/>
    <xf numFmtId="0" fontId="8" fillId="5" borderId="3" xfId="0" applyFont="1" applyFill="1" applyBorder="1"/>
    <xf numFmtId="0" fontId="8" fillId="5" borderId="4" xfId="0" applyFont="1" applyFill="1" applyBorder="1"/>
    <xf numFmtId="0" fontId="8" fillId="5" borderId="5" xfId="0" applyFont="1" applyFill="1" applyBorder="1"/>
    <xf numFmtId="0" fontId="8" fillId="5" borderId="6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3" borderId="1" xfId="0" applyFont="1" applyFill="1" applyBorder="1"/>
    <xf numFmtId="0" fontId="8" fillId="3" borderId="2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5" borderId="1" xfId="0" applyFont="1" applyFill="1" applyBorder="1"/>
    <xf numFmtId="0" fontId="8" fillId="5" borderId="2" xfId="0" applyFont="1" applyFill="1" applyBorder="1"/>
    <xf numFmtId="0" fontId="0" fillId="13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1" fontId="2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12" borderId="0" xfId="0" applyFill="1"/>
    <xf numFmtId="167" fontId="6" fillId="8" borderId="19" xfId="2" applyNumberFormat="1" applyFont="1" applyFill="1" applyBorder="1" applyAlignment="1">
      <alignment horizontal="center" vertical="center"/>
    </xf>
    <xf numFmtId="167" fontId="6" fillId="9" borderId="20" xfId="2" applyNumberFormat="1" applyFont="1" applyFill="1" applyBorder="1" applyAlignment="1">
      <alignment horizontal="center" vertical="center"/>
    </xf>
    <xf numFmtId="167" fontId="1" fillId="7" borderId="20" xfId="2" applyNumberFormat="1" applyFont="1" applyFill="1" applyBorder="1" applyAlignment="1">
      <alignment horizontal="center" vertical="center"/>
    </xf>
    <xf numFmtId="167" fontId="1" fillId="10" borderId="20" xfId="2" applyNumberFormat="1" applyFont="1" applyFill="1" applyBorder="1" applyAlignment="1">
      <alignment horizontal="center" vertical="center"/>
    </xf>
    <xf numFmtId="167" fontId="1" fillId="3" borderId="20" xfId="2" applyNumberFormat="1" applyFont="1" applyFill="1" applyBorder="1" applyAlignment="1">
      <alignment horizontal="center" vertical="center"/>
    </xf>
    <xf numFmtId="167" fontId="1" fillId="0" borderId="21" xfId="2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0" fillId="13" borderId="0" xfId="0" applyFill="1" applyAlignment="1">
      <alignment horizontal="center" vertical="top"/>
    </xf>
    <xf numFmtId="0" fontId="19" fillId="0" borderId="0" xfId="0" applyFont="1" applyAlignment="1">
      <alignment vertical="center"/>
    </xf>
    <xf numFmtId="0" fontId="0" fillId="0" borderId="0" xfId="0" quotePrefix="1"/>
    <xf numFmtId="0" fontId="20" fillId="0" borderId="0" xfId="0" applyFont="1" applyAlignment="1">
      <alignment horizontal="left" vertical="center" readingOrder="1"/>
    </xf>
    <xf numFmtId="0" fontId="21" fillId="14" borderId="0" xfId="0" applyFont="1" applyFill="1" applyAlignment="1">
      <alignment vertical="center"/>
    </xf>
    <xf numFmtId="0" fontId="19" fillId="0" borderId="0" xfId="0" applyFont="1"/>
    <xf numFmtId="14" fontId="16" fillId="13" borderId="0" xfId="0" applyNumberFormat="1" applyFont="1" applyFill="1" applyAlignment="1">
      <alignment horizontal="center"/>
    </xf>
    <xf numFmtId="20" fontId="16" fillId="13" borderId="0" xfId="0" applyNumberFormat="1" applyFont="1" applyFill="1" applyAlignment="1">
      <alignment horizontal="center"/>
    </xf>
    <xf numFmtId="9" fontId="0" fillId="0" borderId="0" xfId="3" applyFont="1"/>
    <xf numFmtId="0" fontId="1" fillId="0" borderId="0" xfId="0" quotePrefix="1" applyFont="1"/>
    <xf numFmtId="0" fontId="0" fillId="13" borderId="0" xfId="0" applyFill="1"/>
    <xf numFmtId="0" fontId="8" fillId="13" borderId="0" xfId="0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2" fillId="15" borderId="0" xfId="0" applyFont="1" applyFill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17" fillId="12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center"/>
    </xf>
    <xf numFmtId="0" fontId="23" fillId="14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justify" vertical="top" wrapText="1"/>
    </xf>
    <xf numFmtId="0" fontId="3" fillId="0" borderId="0" xfId="0" applyFont="1" applyAlignment="1">
      <alignment horizontal="right" vertical="top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22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2">
    <dxf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Relation Puissance - Fréquence cardiaque</a:t>
            </a:r>
          </a:p>
        </c:rich>
      </c:tx>
      <c:layout>
        <c:manualLayout>
          <c:xMode val="edge"/>
          <c:yMode val="edge"/>
          <c:x val="0.2342862033550154"/>
          <c:y val="3.4883464566929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2871965698913"/>
          <c:y val="0.11826433627614746"/>
          <c:w val="0.83428673270213549"/>
          <c:h val="0.69336524695776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'Test OMS'!$I$15</c:f>
              <c:strCache>
                <c:ptCount val="1"/>
                <c:pt idx="0">
                  <c:v>FC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backward val="10"/>
            <c:dispRSqr val="1"/>
            <c:dispEq val="1"/>
            <c:trendlineLbl>
              <c:layout>
                <c:manualLayout>
                  <c:x val="3.6296470251143464E-2"/>
                  <c:y val="0.13908510253622702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'Test OMS'!$D$24:$D$27</c:f>
              <c:numCache>
                <c:formatCode>General</c:formatCode>
                <c:ptCount val="4"/>
              </c:numCache>
            </c:numRef>
          </c:xVal>
          <c:yVal>
            <c:numRef>
              <c:f>'Test OMS'!$I$16:$I$19</c:f>
              <c:numCache>
                <c:formatCode>General</c:formatCode>
                <c:ptCount val="4"/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D6-4D0F-BE2F-B82999727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92968"/>
        <c:axId val="1"/>
      </c:scatterChart>
      <c:valAx>
        <c:axId val="377392968"/>
        <c:scaling>
          <c:orientation val="minMax"/>
          <c:min val="25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Puissance (W)</a:t>
                </a:r>
              </a:p>
            </c:rich>
          </c:tx>
          <c:layout>
            <c:manualLayout>
              <c:xMode val="edge"/>
              <c:yMode val="edge"/>
              <c:x val="0.46428612184346524"/>
              <c:y val="0.89302519685039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25"/>
      </c:valAx>
      <c:valAx>
        <c:axId val="1"/>
        <c:scaling>
          <c:orientation val="minMax"/>
          <c:max val="2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FC (bpm)</a:t>
                </a:r>
              </a:p>
            </c:rich>
          </c:tx>
          <c:layout>
            <c:manualLayout>
              <c:xMode val="edge"/>
              <c:yMode val="edge"/>
              <c:x val="2.7142734875531867E-2"/>
              <c:y val="0.413954593175853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392968"/>
        <c:crosses val="autoZero"/>
        <c:crossBetween val="midCat"/>
        <c:majorUnit val="2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Graphique de contrôle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404259418633065"/>
          <c:y val="0.15866349568294943"/>
          <c:w val="0.59845452638159213"/>
          <c:h val="0.63890096317145872"/>
        </c:manualLayout>
      </c:layout>
      <c:scatterChart>
        <c:scatterStyle val="lineMarker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xVal>
            <c:numRef>
              <c:f>'Test OMS'!$D$24:$D$26</c:f>
              <c:numCache>
                <c:formatCode>General</c:formatCode>
                <c:ptCount val="3"/>
              </c:numCache>
            </c:numRef>
          </c:xVal>
          <c:yVal>
            <c:numRef>
              <c:f>'Test OMS'!$I$16:$I$18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A-4504-8D96-28B8F7FCFF7E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square"/>
            <c:size val="7"/>
            <c:spPr>
              <a:noFill/>
            </c:spPr>
          </c:marker>
          <c:trendline>
            <c:spPr>
              <a:ln w="19050"/>
            </c:spPr>
            <c:trendlineType val="linear"/>
            <c:dispRSqr val="0"/>
            <c:dispEq val="0"/>
          </c:trendline>
          <c:xVal>
            <c:numRef>
              <c:f>'Test OMS'!$D$24:$D$27</c:f>
              <c:numCache>
                <c:formatCode>General</c:formatCode>
                <c:ptCount val="4"/>
              </c:numCache>
            </c:numRef>
          </c:xVal>
          <c:yVal>
            <c:numRef>
              <c:f>'Test OMS'!$I$16:$I$19</c:f>
              <c:numCache>
                <c:formatCode>General</c:formatCode>
                <c:ptCount val="4"/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0A-4504-8D96-28B8F7FC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94280"/>
        <c:axId val="1"/>
      </c:scatterChart>
      <c:valAx>
        <c:axId val="377394280"/>
        <c:scaling>
          <c:orientation val="minMax"/>
          <c:min val="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Intensité des paliers (en W)</a:t>
                </a:r>
              </a:p>
            </c:rich>
          </c:tx>
          <c:layout>
            <c:manualLayout>
              <c:xMode val="edge"/>
              <c:yMode val="edge"/>
              <c:x val="0.33194417273927718"/>
              <c:y val="0.892873254124484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50"/>
          <c:min val="5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FC mesurées  (en bpm)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7394280"/>
        <c:crosses val="autoZero"/>
        <c:crossBetween val="midCat"/>
        <c:majorUnit val="50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B5AA-48FF-95CB-E3C0BD526902}"/>
              </c:ext>
            </c:extLst>
          </c:dPt>
          <c:yVal>
            <c:numRef>
              <c:f>'Test OMS'!$R$23:$R$27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AA-48FF-95CB-E3C0BD52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229120"/>
        <c:axId val="517219280"/>
      </c:scatterChart>
      <c:valAx>
        <c:axId val="517229120"/>
        <c:scaling>
          <c:orientation val="minMax"/>
          <c:max val="5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219280"/>
        <c:crosses val="autoZero"/>
        <c:crossBetween val="midCat"/>
        <c:majorUnit val="1"/>
      </c:valAx>
      <c:valAx>
        <c:axId val="5172192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22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Correspondance %RCM - FCE</a:t>
            </a:r>
          </a:p>
        </c:rich>
      </c:tx>
      <c:layout>
        <c:manualLayout>
          <c:xMode val="edge"/>
          <c:yMode val="edge"/>
          <c:x val="0.30261346273897105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886419851746"/>
          <c:y val="0.17796614772115132"/>
          <c:w val="0.83218720988356643"/>
          <c:h val="0.650423897028493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solidFill>
                <a:srgbClr val="C0C0C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'Grille FC-VO2max'!$D$16:$D$26</c:f>
              <c:numCache>
                <c:formatCode>0%</c:formatCode>
                <c:ptCount val="11"/>
                <c:pt idx="0">
                  <c:v>1</c:v>
                </c:pt>
                <c:pt idx="1">
                  <c:v>0.95</c:v>
                </c:pt>
                <c:pt idx="2">
                  <c:v>0.9</c:v>
                </c:pt>
                <c:pt idx="3">
                  <c:v>0.85</c:v>
                </c:pt>
                <c:pt idx="4">
                  <c:v>0.8</c:v>
                </c:pt>
                <c:pt idx="5">
                  <c:v>0.75</c:v>
                </c:pt>
                <c:pt idx="6">
                  <c:v>0.7</c:v>
                </c:pt>
                <c:pt idx="7">
                  <c:v>0.65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</c:v>
                </c:pt>
              </c:numCache>
            </c:numRef>
          </c:xVal>
          <c:yVal>
            <c:numRef>
              <c:f>'Grille FC-VO2max'!$E$16:$E$26</c:f>
              <c:numCache>
                <c:formatCode>_-* #\ ##0\ _€_-;\-* #\ ##0\ _€_-;_-* "-"??\ _€_-;_-@_-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97-406C-8743-D77E4A102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89688"/>
        <c:axId val="1"/>
      </c:scatterChart>
      <c:valAx>
        <c:axId val="377389688"/>
        <c:scaling>
          <c:orientation val="minMax"/>
          <c:max val="1"/>
          <c:min val="0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%RCM</a:t>
                </a:r>
              </a:p>
            </c:rich>
          </c:tx>
          <c:layout>
            <c:manualLayout>
              <c:xMode val="edge"/>
              <c:yMode val="edge"/>
              <c:x val="0.49656136938204665"/>
              <c:y val="0.9025426509186351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0.05"/>
      </c:valAx>
      <c:valAx>
        <c:axId val="1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FC (bpm)</a:t>
                </a:r>
              </a:p>
            </c:rich>
          </c:tx>
          <c:layout>
            <c:manualLayout>
              <c:xMode val="edge"/>
              <c:yMode val="edge"/>
              <c:x val="2.6134799838587849E-2"/>
              <c:y val="0.43008474576271188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389688"/>
        <c:crosses val="autoZero"/>
        <c:crossBetween val="midCat"/>
        <c:majorUnit val="20"/>
      </c:valAx>
      <c:spPr>
        <a:gradFill rotWithShape="0">
          <a:gsLst>
            <a:gs pos="0">
              <a:srgbClr val="FFFF00"/>
            </a:gs>
            <a:gs pos="100000">
              <a:srgbClr val="FF000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Résultats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exemple!$F$6</c:f>
              <c:strCache>
                <c:ptCount val="1"/>
                <c:pt idx="0">
                  <c:v>test1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exemple!$E$7:$E$9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10</c:v>
                </c:pt>
              </c:numCache>
            </c:numRef>
          </c:xVal>
          <c:yVal>
            <c:numRef>
              <c:f>exemple!$F$7:$F$9</c:f>
              <c:numCache>
                <c:formatCode>General</c:formatCode>
                <c:ptCount val="3"/>
                <c:pt idx="0">
                  <c:v>123</c:v>
                </c:pt>
                <c:pt idx="1">
                  <c:v>145</c:v>
                </c:pt>
                <c:pt idx="2">
                  <c:v>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BF-43C7-A181-3D56A8B02537}"/>
            </c:ext>
          </c:extLst>
        </c:ser>
        <c:ser>
          <c:idx val="1"/>
          <c:order val="1"/>
          <c:tx>
            <c:strRef>
              <c:f>exemple!$H$6</c:f>
              <c:strCache>
                <c:ptCount val="1"/>
                <c:pt idx="0">
                  <c:v>test2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exemple!$E$7:$E$9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10</c:v>
                </c:pt>
              </c:numCache>
            </c:numRef>
          </c:xVal>
          <c:yVal>
            <c:numRef>
              <c:f>exemple!$H$7:$H$9</c:f>
              <c:numCache>
                <c:formatCode>General</c:formatCode>
                <c:ptCount val="3"/>
                <c:pt idx="0">
                  <c:v>118</c:v>
                </c:pt>
                <c:pt idx="1">
                  <c:v>138</c:v>
                </c:pt>
                <c:pt idx="2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BF-43C7-A181-3D56A8B0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490488"/>
        <c:axId val="709491568"/>
      </c:scatterChart>
      <c:valAx>
        <c:axId val="709490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9491568"/>
        <c:crosses val="autoZero"/>
        <c:crossBetween val="midCat"/>
      </c:valAx>
      <c:valAx>
        <c:axId val="70949156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949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34</xdr:row>
      <xdr:rowOff>152400</xdr:rowOff>
    </xdr:from>
    <xdr:to>
      <xdr:col>6</xdr:col>
      <xdr:colOff>45720</xdr:colOff>
      <xdr:row>57</xdr:row>
      <xdr:rowOff>45720</xdr:rowOff>
    </xdr:to>
    <xdr:graphicFrame macro="">
      <xdr:nvGraphicFramePr>
        <xdr:cNvPr id="294423" name="Chart 6">
          <a:extLst>
            <a:ext uri="{FF2B5EF4-FFF2-40B4-BE49-F238E27FC236}">
              <a16:creationId xmlns:a16="http://schemas.microsoft.com/office/drawing/2014/main" id="{326D2138-1A08-42CC-B34D-D6A5761E8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</xdr:colOff>
      <xdr:row>12</xdr:row>
      <xdr:rowOff>7620</xdr:rowOff>
    </xdr:from>
    <xdr:to>
      <xdr:col>4</xdr:col>
      <xdr:colOff>144780</xdr:colOff>
      <xdr:row>15</xdr:row>
      <xdr:rowOff>0</xdr:rowOff>
    </xdr:to>
    <xdr:sp macro="" textlink="">
      <xdr:nvSpPr>
        <xdr:cNvPr id="294424" name="AutoShape 10">
          <a:extLst>
            <a:ext uri="{FF2B5EF4-FFF2-40B4-BE49-F238E27FC236}">
              <a16:creationId xmlns:a16="http://schemas.microsoft.com/office/drawing/2014/main" id="{D18F08A8-B24A-4826-81F0-CB4E17B4F27D}"/>
            </a:ext>
          </a:extLst>
        </xdr:cNvPr>
        <xdr:cNvSpPr>
          <a:spLocks/>
        </xdr:cNvSpPr>
      </xdr:nvSpPr>
      <xdr:spPr bwMode="auto">
        <a:xfrm>
          <a:off x="3893820" y="2110740"/>
          <a:ext cx="129540" cy="502920"/>
        </a:xfrm>
        <a:prstGeom prst="leftBrace">
          <a:avLst>
            <a:gd name="adj1" fmla="val 62819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13</xdr:row>
      <xdr:rowOff>91440</xdr:rowOff>
    </xdr:from>
    <xdr:to>
      <xdr:col>4</xdr:col>
      <xdr:colOff>30480</xdr:colOff>
      <xdr:row>13</xdr:row>
      <xdr:rowOff>93028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CB224CCE-C15C-48E7-A741-2D01491C4F51}"/>
            </a:ext>
          </a:extLst>
        </xdr:cNvPr>
        <xdr:cNvCxnSpPr/>
      </xdr:nvCxnSpPr>
      <xdr:spPr>
        <a:xfrm rot="10800000">
          <a:off x="2026920" y="2194560"/>
          <a:ext cx="36576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563880</xdr:colOff>
      <xdr:row>31</xdr:row>
      <xdr:rowOff>76200</xdr:rowOff>
    </xdr:from>
    <xdr:to>
      <xdr:col>12</xdr:col>
      <xdr:colOff>967740</xdr:colOff>
      <xdr:row>51</xdr:row>
      <xdr:rowOff>68580</xdr:rowOff>
    </xdr:to>
    <xdr:graphicFrame macro="">
      <xdr:nvGraphicFramePr>
        <xdr:cNvPr id="294426" name="Graphique 6">
          <a:extLst>
            <a:ext uri="{FF2B5EF4-FFF2-40B4-BE49-F238E27FC236}">
              <a16:creationId xmlns:a16="http://schemas.microsoft.com/office/drawing/2014/main" id="{6A622D23-1782-4C44-BC40-D204A49A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593464</xdr:colOff>
      <xdr:row>51</xdr:row>
      <xdr:rowOff>94130</xdr:rowOff>
    </xdr:from>
    <xdr:to>
      <xdr:col>12</xdr:col>
      <xdr:colOff>943984</xdr:colOff>
      <xdr:row>57</xdr:row>
      <xdr:rowOff>78890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DDED544-CA8D-4170-9C6E-DF38258F9A80}"/>
            </a:ext>
          </a:extLst>
        </xdr:cNvPr>
        <xdr:cNvSpPr txBox="1"/>
      </xdr:nvSpPr>
      <xdr:spPr>
        <a:xfrm>
          <a:off x="5819888" y="9022977"/>
          <a:ext cx="4850802" cy="1006737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bg1"/>
              </a:solidFill>
            </a:rPr>
            <a:t>Si les deux droites ne sont pas dans le prolongement l'une de l'autre ou au moins parallèle, on peut supposer que le test n'est pas forcément fiable.</a:t>
          </a:r>
        </a:p>
        <a:p>
          <a:r>
            <a:rPr lang="fr-FR" sz="1100">
              <a:solidFill>
                <a:schemeClr val="bg1"/>
              </a:solidFill>
            </a:rPr>
            <a:t>Il est</a:t>
          </a:r>
          <a:r>
            <a:rPr lang="fr-FR" sz="1100" baseline="0">
              <a:solidFill>
                <a:schemeClr val="bg1"/>
              </a:solidFill>
            </a:rPr>
            <a:t> alors conseillé de le refaire mais avec des intensités généralement plus élevées pour faciliter le décrochage et la monté de la FC, tout en respectant les </a:t>
          </a:r>
          <a:r>
            <a:rPr lang="fr-FR" sz="1100" b="1" baseline="0">
              <a:solidFill>
                <a:schemeClr val="bg1"/>
              </a:solidFill>
            </a:rPr>
            <a:t>limites de 75 à 85% de la réserve cardiaque maximale </a:t>
          </a:r>
          <a:r>
            <a:rPr lang="fr-FR" sz="1100" baseline="0">
              <a:solidFill>
                <a:schemeClr val="bg1"/>
              </a:solidFill>
            </a:rPr>
            <a:t>ou 85% de la FCmax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412378</xdr:colOff>
      <xdr:row>20</xdr:row>
      <xdr:rowOff>44825</xdr:rowOff>
    </xdr:from>
    <xdr:to>
      <xdr:col>4</xdr:col>
      <xdr:colOff>8966</xdr:colOff>
      <xdr:row>21</xdr:row>
      <xdr:rowOff>170330</xdr:rowOff>
    </xdr:to>
    <xdr:sp macro="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BF7B7E30-4585-49B5-AA8C-9F7BB326EF7D}"/>
            </a:ext>
          </a:extLst>
        </xdr:cNvPr>
        <xdr:cNvSpPr/>
      </xdr:nvSpPr>
      <xdr:spPr>
        <a:xfrm>
          <a:off x="3012143" y="3603813"/>
          <a:ext cx="869576" cy="295835"/>
        </a:xfrm>
        <a:prstGeom prst="round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CALIBRAGE</a:t>
          </a:r>
        </a:p>
      </xdr:txBody>
    </xdr:sp>
    <xdr:clientData/>
  </xdr:twoCellAnchor>
  <xdr:twoCellAnchor>
    <xdr:from>
      <xdr:col>7</xdr:col>
      <xdr:colOff>762000</xdr:colOff>
      <xdr:row>2</xdr:row>
      <xdr:rowOff>17932</xdr:rowOff>
    </xdr:from>
    <xdr:to>
      <xdr:col>9</xdr:col>
      <xdr:colOff>403413</xdr:colOff>
      <xdr:row>3</xdr:row>
      <xdr:rowOff>143437</xdr:rowOff>
    </xdr:to>
    <xdr:sp macro="" textlink="">
      <xdr:nvSpPr>
        <xdr:cNvPr id="11" name="Rectangle à coins arrondis 10">
          <a:extLst>
            <a:ext uri="{FF2B5EF4-FFF2-40B4-BE49-F238E27FC236}">
              <a16:creationId xmlns:a16="http://schemas.microsoft.com/office/drawing/2014/main" id="{EDAF3039-D398-4665-8C52-3119E3EE1F63}"/>
            </a:ext>
          </a:extLst>
        </xdr:cNvPr>
        <xdr:cNvSpPr/>
      </xdr:nvSpPr>
      <xdr:spPr>
        <a:xfrm>
          <a:off x="6642847" y="448238"/>
          <a:ext cx="1120590" cy="295834"/>
        </a:xfrm>
        <a:prstGeom prst="round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REMARQUES</a:t>
          </a:r>
        </a:p>
      </xdr:txBody>
    </xdr:sp>
    <xdr:clientData/>
  </xdr:twoCellAnchor>
  <xdr:twoCellAnchor>
    <xdr:from>
      <xdr:col>6</xdr:col>
      <xdr:colOff>243840</xdr:colOff>
      <xdr:row>12</xdr:row>
      <xdr:rowOff>167640</xdr:rowOff>
    </xdr:from>
    <xdr:to>
      <xdr:col>7</xdr:col>
      <xdr:colOff>556260</xdr:colOff>
      <xdr:row>30</xdr:row>
      <xdr:rowOff>99060</xdr:rowOff>
    </xdr:to>
    <xdr:grpSp>
      <xdr:nvGrpSpPr>
        <xdr:cNvPr id="294431" name="Groupe 13">
          <a:extLst>
            <a:ext uri="{FF2B5EF4-FFF2-40B4-BE49-F238E27FC236}">
              <a16:creationId xmlns:a16="http://schemas.microsoft.com/office/drawing/2014/main" id="{607B548A-F28D-4B40-988C-3EB2C62051CE}"/>
            </a:ext>
          </a:extLst>
        </xdr:cNvPr>
        <xdr:cNvGrpSpPr>
          <a:grpSpLocks/>
        </xdr:cNvGrpSpPr>
      </xdr:nvGrpSpPr>
      <xdr:grpSpPr bwMode="auto">
        <a:xfrm>
          <a:off x="5737860" y="2270760"/>
          <a:ext cx="967740" cy="3093720"/>
          <a:chOff x="5472954" y="2299448"/>
          <a:chExt cx="963708" cy="3133165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977A4F71-F457-4E88-A500-F64555CD1389}"/>
              </a:ext>
            </a:extLst>
          </xdr:cNvPr>
          <xdr:cNvSpPr/>
        </xdr:nvSpPr>
        <xdr:spPr>
          <a:xfrm rot="16200000">
            <a:off x="5434609" y="2337793"/>
            <a:ext cx="956927" cy="880237"/>
          </a:xfrm>
          <a:prstGeom prst="arc">
            <a:avLst>
              <a:gd name="adj1" fmla="val 16200000"/>
              <a:gd name="adj2" fmla="val 383936"/>
            </a:avLst>
          </a:prstGeom>
          <a:ln w="285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A0BA48D1-855D-43ED-BC16-B555F762AFCF}"/>
              </a:ext>
            </a:extLst>
          </xdr:cNvPr>
          <xdr:cNvCxnSpPr>
            <a:stCxn id="5" idx="0"/>
            <a:endCxn id="17" idx="2"/>
          </xdr:cNvCxnSpPr>
        </xdr:nvCxnSpPr>
        <xdr:spPr>
          <a:xfrm>
            <a:off x="5472954" y="2777912"/>
            <a:ext cx="7588" cy="2199389"/>
          </a:xfrm>
          <a:prstGeom prst="line">
            <a:avLst/>
          </a:prstGeom>
          <a:ln w="285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C6FE4490-F885-495B-8BA3-6A598A425B02}"/>
              </a:ext>
            </a:extLst>
          </xdr:cNvPr>
          <xdr:cNvSpPr/>
        </xdr:nvSpPr>
        <xdr:spPr>
          <a:xfrm rot="10800000">
            <a:off x="5480542" y="4552857"/>
            <a:ext cx="956120" cy="879756"/>
          </a:xfrm>
          <a:prstGeom prst="arc">
            <a:avLst>
              <a:gd name="adj1" fmla="val 16188222"/>
              <a:gd name="adj2" fmla="val 126532"/>
            </a:avLst>
          </a:prstGeom>
          <a:ln w="285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</xdr:grpSp>
    <xdr:clientData/>
  </xdr:twoCellAnchor>
  <xdr:twoCellAnchor>
    <xdr:from>
      <xdr:col>12</xdr:col>
      <xdr:colOff>265707</xdr:colOff>
      <xdr:row>25</xdr:row>
      <xdr:rowOff>284</xdr:rowOff>
    </xdr:from>
    <xdr:to>
      <xdr:col>12</xdr:col>
      <xdr:colOff>1149627</xdr:colOff>
      <xdr:row>30</xdr:row>
      <xdr:rowOff>90447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EDE4E85F-767A-4260-9C82-D6FF4A4418FC}"/>
            </a:ext>
          </a:extLst>
        </xdr:cNvPr>
        <xdr:cNvSpPr/>
      </xdr:nvSpPr>
      <xdr:spPr bwMode="auto">
        <a:xfrm rot="5400000">
          <a:off x="10005367" y="4400693"/>
          <a:ext cx="938303" cy="883920"/>
        </a:xfrm>
        <a:prstGeom prst="arc">
          <a:avLst>
            <a:gd name="adj1" fmla="val 16200000"/>
            <a:gd name="adj2" fmla="val 383936"/>
          </a:avLst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1134387</xdr:colOff>
      <xdr:row>15</xdr:row>
      <xdr:rowOff>26227</xdr:rowOff>
    </xdr:from>
    <xdr:to>
      <xdr:col>12</xdr:col>
      <xdr:colOff>1149627</xdr:colOff>
      <xdr:row>27</xdr:row>
      <xdr:rowOff>118253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id="{A73D6031-6F71-423A-977E-0A168F463154}"/>
            </a:ext>
          </a:extLst>
        </xdr:cNvPr>
        <xdr:cNvCxnSpPr>
          <a:stCxn id="20" idx="0"/>
        </xdr:cNvCxnSpPr>
      </xdr:nvCxnSpPr>
      <xdr:spPr bwMode="auto">
        <a:xfrm flipH="1" flipV="1">
          <a:off x="10901239" y="2610401"/>
          <a:ext cx="15240" cy="2232252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174265</xdr:colOff>
      <xdr:row>12</xdr:row>
      <xdr:rowOff>136325</xdr:rowOff>
    </xdr:from>
    <xdr:to>
      <xdr:col>12</xdr:col>
      <xdr:colOff>1134385</xdr:colOff>
      <xdr:row>17</xdr:row>
      <xdr:rowOff>130940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35075D6F-45E4-43EA-9EEE-848ACEE38F90}"/>
            </a:ext>
          </a:extLst>
        </xdr:cNvPr>
        <xdr:cNvSpPr/>
      </xdr:nvSpPr>
      <xdr:spPr bwMode="auto">
        <a:xfrm>
          <a:off x="9941117" y="2216916"/>
          <a:ext cx="960120" cy="862633"/>
        </a:xfrm>
        <a:prstGeom prst="arc">
          <a:avLst>
            <a:gd name="adj1" fmla="val 16188222"/>
            <a:gd name="adj2" fmla="val 383936"/>
          </a:avLst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82367</xdr:colOff>
      <xdr:row>12</xdr:row>
      <xdr:rowOff>136327</xdr:rowOff>
    </xdr:from>
    <xdr:to>
      <xdr:col>12</xdr:col>
      <xdr:colOff>652847</xdr:colOff>
      <xdr:row>13</xdr:row>
      <xdr:rowOff>5273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4EF2CCD7-B31A-4DED-A5CB-63A82EFB4B6A}"/>
            </a:ext>
          </a:extLst>
        </xdr:cNvPr>
        <xdr:cNvCxnSpPr>
          <a:stCxn id="5" idx="2"/>
          <a:endCxn id="22" idx="0"/>
        </xdr:cNvCxnSpPr>
      </xdr:nvCxnSpPr>
      <xdr:spPr>
        <a:xfrm flipV="1">
          <a:off x="5979584" y="2216918"/>
          <a:ext cx="4440115" cy="34598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77349</xdr:colOff>
      <xdr:row>30</xdr:row>
      <xdr:rowOff>87158</xdr:rowOff>
    </xdr:from>
    <xdr:to>
      <xdr:col>12</xdr:col>
      <xdr:colOff>655421</xdr:colOff>
      <xdr:row>30</xdr:row>
      <xdr:rowOff>99058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1F29AF0E-FBDF-4E1A-A6AE-9F0F9DF82204}"/>
            </a:ext>
          </a:extLst>
        </xdr:cNvPr>
        <xdr:cNvCxnSpPr>
          <a:stCxn id="17" idx="0"/>
          <a:endCxn id="20" idx="2"/>
        </xdr:cNvCxnSpPr>
      </xdr:nvCxnSpPr>
      <xdr:spPr>
        <a:xfrm flipV="1">
          <a:off x="5974566" y="5308515"/>
          <a:ext cx="4447707" cy="1190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493060</xdr:colOff>
      <xdr:row>12</xdr:row>
      <xdr:rowOff>35859</xdr:rowOff>
    </xdr:from>
    <xdr:to>
      <xdr:col>10</xdr:col>
      <xdr:colOff>573742</xdr:colOff>
      <xdr:row>13</xdr:row>
      <xdr:rowOff>161364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5210451-2003-4B64-98C7-193570EE23A6}"/>
            </a:ext>
          </a:extLst>
        </xdr:cNvPr>
        <xdr:cNvSpPr/>
      </xdr:nvSpPr>
      <xdr:spPr>
        <a:xfrm>
          <a:off x="7853084" y="2169459"/>
          <a:ext cx="869576" cy="295834"/>
        </a:xfrm>
        <a:prstGeom prst="round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RESULTATS</a:t>
          </a:r>
        </a:p>
      </xdr:txBody>
    </xdr:sp>
    <xdr:clientData/>
  </xdr:twoCellAnchor>
  <xdr:twoCellAnchor>
    <xdr:from>
      <xdr:col>10</xdr:col>
      <xdr:colOff>201706</xdr:colOff>
      <xdr:row>18</xdr:row>
      <xdr:rowOff>94130</xdr:rowOff>
    </xdr:from>
    <xdr:to>
      <xdr:col>12</xdr:col>
      <xdr:colOff>726141</xdr:colOff>
      <xdr:row>28</xdr:row>
      <xdr:rowOff>62753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A4FB6F7-685B-4FD3-867E-9550724C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26</xdr:row>
      <xdr:rowOff>106680</xdr:rowOff>
    </xdr:from>
    <xdr:to>
      <xdr:col>7</xdr:col>
      <xdr:colOff>358140</xdr:colOff>
      <xdr:row>48</xdr:row>
      <xdr:rowOff>7620</xdr:rowOff>
    </xdr:to>
    <xdr:graphicFrame macro="">
      <xdr:nvGraphicFramePr>
        <xdr:cNvPr id="2421" name="Chart 3">
          <a:extLst>
            <a:ext uri="{FF2B5EF4-FFF2-40B4-BE49-F238E27FC236}">
              <a16:creationId xmlns:a16="http://schemas.microsoft.com/office/drawing/2014/main" id="{F24388A5-5349-4580-8FCD-64FADC72A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</xdr:colOff>
      <xdr:row>0</xdr:row>
      <xdr:rowOff>0</xdr:rowOff>
    </xdr:from>
    <xdr:to>
      <xdr:col>2</xdr:col>
      <xdr:colOff>822960</xdr:colOff>
      <xdr:row>1</xdr:row>
      <xdr:rowOff>7620</xdr:rowOff>
    </xdr:to>
    <xdr:pic>
      <xdr:nvPicPr>
        <xdr:cNvPr id="2422" name="Picture 6" descr="logo_new_sciensport2">
          <a:extLst>
            <a:ext uri="{FF2B5EF4-FFF2-40B4-BE49-F238E27FC236}">
              <a16:creationId xmlns:a16="http://schemas.microsoft.com/office/drawing/2014/main" id="{1DFD56FB-A49A-4F41-BED2-580C3C0F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12954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53340</xdr:colOff>
      <xdr:row>6</xdr:row>
      <xdr:rowOff>15240</xdr:rowOff>
    </xdr:from>
    <xdr:to>
      <xdr:col>5</xdr:col>
      <xdr:colOff>152400</xdr:colOff>
      <xdr:row>9</xdr:row>
      <xdr:rowOff>15240</xdr:rowOff>
    </xdr:to>
    <xdr:sp macro="" textlink="">
      <xdr:nvSpPr>
        <xdr:cNvPr id="2423" name="AutoShape 10">
          <a:extLst>
            <a:ext uri="{FF2B5EF4-FFF2-40B4-BE49-F238E27FC236}">
              <a16:creationId xmlns:a16="http://schemas.microsoft.com/office/drawing/2014/main" id="{51D1CD12-A4BC-4123-9C02-7A3753B54207}"/>
            </a:ext>
          </a:extLst>
        </xdr:cNvPr>
        <xdr:cNvSpPr>
          <a:spLocks/>
        </xdr:cNvSpPr>
      </xdr:nvSpPr>
      <xdr:spPr bwMode="auto">
        <a:xfrm flipH="1">
          <a:off x="5699760" y="1021080"/>
          <a:ext cx="99060" cy="502920"/>
        </a:xfrm>
        <a:prstGeom prst="leftBrace">
          <a:avLst>
            <a:gd name="adj1" fmla="val 6282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365760</xdr:colOff>
      <xdr:row>2</xdr:row>
      <xdr:rowOff>49530</xdr:rowOff>
    </xdr:from>
    <xdr:to>
      <xdr:col>16</xdr:col>
      <xdr:colOff>182880</xdr:colOff>
      <xdr:row>18</xdr:row>
      <xdr:rowOff>110490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7D6D642-6B24-115C-D869-2D1F6A906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ti%20Aging%20Adventure\Fichier%20clients\Questionnaire%20RISKO%20Dor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RISKO"/>
      <sheetName val="Result"/>
    </sheetNames>
    <sheetDataSet>
      <sheetData sheetId="0" refreshError="1"/>
      <sheetData sheetId="1">
        <row r="7">
          <cell r="B7" t="str">
            <v>0</v>
          </cell>
          <cell r="D7" t="str">
            <v>Risque très peu probable</v>
          </cell>
        </row>
        <row r="8">
          <cell r="B8" t="str">
            <v>13</v>
          </cell>
          <cell r="D8" t="str">
            <v>Risques peu probable</v>
          </cell>
        </row>
        <row r="9">
          <cell r="B9" t="str">
            <v>19</v>
          </cell>
          <cell r="D9" t="str">
            <v>Risques réels mais encore peu inquiétants</v>
          </cell>
        </row>
        <row r="10">
          <cell r="B10" t="str">
            <v>25</v>
          </cell>
          <cell r="D10" t="str">
            <v>Risques moyennement élevées. Attention !</v>
          </cell>
        </row>
        <row r="11">
          <cell r="B11" t="str">
            <v>35</v>
          </cell>
          <cell r="D11" t="str">
            <v>Risques élevés : consultez un médecin.</v>
          </cell>
        </row>
        <row r="12">
          <cell r="B12" t="str">
            <v>50</v>
          </cell>
          <cell r="D12" t="str">
            <v>Risques très élevés : consultez rapidement un médecin.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37"/>
  <sheetViews>
    <sheetView showGridLines="0" tabSelected="1" zoomScaleNormal="100" workbookViewId="0">
      <selection activeCell="L7" sqref="L7"/>
    </sheetView>
  </sheetViews>
  <sheetFormatPr baseColWidth="10" defaultRowHeight="13.2"/>
  <cols>
    <col min="1" max="1" width="5.6640625" customWidth="1"/>
    <col min="2" max="2" width="32.33203125" customWidth="1"/>
    <col min="3" max="3" width="12.33203125" customWidth="1"/>
    <col min="4" max="4" width="7.21875" bestFit="1" customWidth="1"/>
    <col min="5" max="5" width="9.33203125" bestFit="1" customWidth="1"/>
    <col min="6" max="6" width="13.21875" customWidth="1"/>
    <col min="7" max="7" width="9.5546875" customWidth="1"/>
    <col min="8" max="8" width="13.77734375" customWidth="1"/>
    <col min="9" max="9" width="7.77734375" customWidth="1"/>
    <col min="13" max="13" width="19.21875" customWidth="1"/>
    <col min="14" max="14" width="6.88671875" customWidth="1"/>
  </cols>
  <sheetData>
    <row r="1" spans="1:17" ht="20.399999999999999">
      <c r="A1" s="27" t="s">
        <v>154</v>
      </c>
      <c r="K1" s="127">
        <v>45500</v>
      </c>
      <c r="L1" s="128">
        <v>0.71875</v>
      </c>
    </row>
    <row r="3" spans="1:17">
      <c r="B3" s="25" t="s">
        <v>140</v>
      </c>
    </row>
    <row r="4" spans="1:17">
      <c r="B4" s="25" t="s">
        <v>5</v>
      </c>
    </row>
    <row r="5" spans="1:17">
      <c r="B5" s="25" t="s">
        <v>130</v>
      </c>
      <c r="C5" s="110"/>
      <c r="H5" s="123" t="s">
        <v>223</v>
      </c>
    </row>
    <row r="6" spans="1:17">
      <c r="B6" s="25" t="s">
        <v>129</v>
      </c>
      <c r="C6" s="26"/>
      <c r="H6" s="123" t="s">
        <v>224</v>
      </c>
    </row>
    <row r="7" spans="1:17">
      <c r="B7" s="25"/>
      <c r="C7" s="25"/>
      <c r="H7" s="130" t="s">
        <v>235</v>
      </c>
      <c r="I7" s="131"/>
    </row>
    <row r="8" spans="1:17">
      <c r="B8" s="25" t="s">
        <v>1</v>
      </c>
      <c r="C8" s="109"/>
      <c r="H8" s="130" t="s">
        <v>236</v>
      </c>
      <c r="I8" s="131"/>
    </row>
    <row r="9" spans="1:17">
      <c r="C9" s="23"/>
      <c r="H9" s="130" t="s">
        <v>249</v>
      </c>
      <c r="I9" s="131"/>
    </row>
    <row r="10" spans="1:17">
      <c r="B10" s="11" t="s">
        <v>136</v>
      </c>
      <c r="C10" s="26"/>
      <c r="D10" t="s">
        <v>156</v>
      </c>
    </row>
    <row r="11" spans="1:17">
      <c r="B11" s="28" t="s">
        <v>220</v>
      </c>
      <c r="C11" s="50"/>
      <c r="D11" t="s">
        <v>156</v>
      </c>
    </row>
    <row r="13" spans="1:17" ht="13.2" customHeight="1">
      <c r="B13" s="136" t="s">
        <v>157</v>
      </c>
      <c r="C13" s="46"/>
      <c r="E13" s="49">
        <v>1</v>
      </c>
      <c r="F13" s="47" t="s">
        <v>233</v>
      </c>
      <c r="G13" s="46"/>
      <c r="Q13" s="124" t="s">
        <v>231</v>
      </c>
    </row>
    <row r="14" spans="1:17" ht="13.95" customHeight="1">
      <c r="B14" s="136"/>
      <c r="C14" s="108"/>
      <c r="E14" s="49">
        <v>2</v>
      </c>
      <c r="F14" s="47" t="s">
        <v>150</v>
      </c>
      <c r="H14" s="135"/>
      <c r="I14" s="135"/>
      <c r="J14" s="135"/>
      <c r="K14" s="135"/>
      <c r="L14" s="135"/>
      <c r="M14" s="135"/>
    </row>
    <row r="15" spans="1:17">
      <c r="B15" s="136"/>
      <c r="E15" s="49">
        <v>3</v>
      </c>
      <c r="F15" s="47" t="s">
        <v>151</v>
      </c>
      <c r="I15" s="22" t="s">
        <v>114</v>
      </c>
      <c r="Q15" s="118" t="e">
        <f>0.01141*K29+0.435</f>
        <v>#VALUE!</v>
      </c>
    </row>
    <row r="16" spans="1:17" ht="15.6">
      <c r="C16" s="23"/>
      <c r="H16" s="25" t="s">
        <v>133</v>
      </c>
      <c r="I16" s="26"/>
      <c r="J16" s="111" t="str">
        <f>IF($I16&gt;$D$18,"DANGER","VALIDE")</f>
        <v>VALIDE</v>
      </c>
      <c r="K16" t="s">
        <v>221</v>
      </c>
    </row>
    <row r="17" spans="2:18" ht="13.2" customHeight="1">
      <c r="B17" s="138" t="s">
        <v>219</v>
      </c>
      <c r="C17" s="125"/>
      <c r="E17" s="142" t="s">
        <v>232</v>
      </c>
      <c r="F17" s="142"/>
      <c r="H17" s="25" t="s">
        <v>134</v>
      </c>
      <c r="I17" s="26"/>
      <c r="J17" s="111" t="str">
        <f>IF($I17&gt;$D$18,"DANGER","VALIDE")</f>
        <v>VALIDE</v>
      </c>
    </row>
    <row r="18" spans="2:18" ht="15.6" customHeight="1">
      <c r="B18" s="138"/>
      <c r="C18" s="125" t="str">
        <f>IF(C10="","",ROUND((I19-C10)*E18+C10,0)&amp;" bpm")</f>
        <v/>
      </c>
      <c r="D18" s="126" t="str">
        <f>IF(C10="","",ROUND((I19-C10)*E18+C10,0))</f>
        <v/>
      </c>
      <c r="E18" s="143">
        <f>IF(C14=1,0.75,IF(C14=2,0.8,0.85))</f>
        <v>0.85</v>
      </c>
      <c r="F18" s="143"/>
      <c r="H18" s="25" t="s">
        <v>135</v>
      </c>
      <c r="I18" s="26"/>
      <c r="J18" s="111" t="str">
        <f>IF($I18&gt;$D$18,"DANGER","VALIDE")</f>
        <v>VALIDE</v>
      </c>
      <c r="Q18" t="e">
        <f>I19*0.85</f>
        <v>#VALUE!</v>
      </c>
    </row>
    <row r="19" spans="2:18" ht="13.2" customHeight="1">
      <c r="B19" s="138"/>
      <c r="C19" s="125"/>
      <c r="H19" s="13" t="s">
        <v>120</v>
      </c>
      <c r="I19" s="55" t="str">
        <f>IF($C$5="","",IF($C$11&lt;&gt;"",$C$11,ROUND(IF(AND(OR($C$6&lt;30,$C$6&gt;75),$C$11=""),206.9-0.67*$C$6,191.5-(0.007*$C$6^2)),0)))</f>
        <v/>
      </c>
      <c r="O19" s="46"/>
    </row>
    <row r="20" spans="2:18">
      <c r="C20" s="23"/>
      <c r="O20" s="46"/>
    </row>
    <row r="22" spans="2:18" ht="18" customHeight="1">
      <c r="C22" s="139"/>
      <c r="D22" s="139"/>
      <c r="E22" s="139"/>
      <c r="H22" s="25" t="s">
        <v>225</v>
      </c>
    </row>
    <row r="23" spans="2:18">
      <c r="C23" s="24" t="s">
        <v>152</v>
      </c>
      <c r="D23" s="135" t="s">
        <v>131</v>
      </c>
      <c r="E23" s="135"/>
      <c r="H23" s="119" t="s">
        <v>226</v>
      </c>
      <c r="I23" s="96"/>
      <c r="J23" s="118" t="e">
        <f>"bpm ("&amp;ROUND(($I$19-I23)/($I$19-$C$10)*100,0)&amp;" %)"</f>
        <v>#VALUE!</v>
      </c>
      <c r="Q23" t="e">
        <f>($I23-$C$10)/($I$19-$C$10)</f>
        <v>#VALUE!</v>
      </c>
      <c r="R23" s="129" t="e">
        <f>($I$19-I23)/($I$19-$C$10)</f>
        <v>#VALUE!</v>
      </c>
    </row>
    <row r="24" spans="2:18">
      <c r="B24" s="1"/>
      <c r="C24" s="23">
        <v>1</v>
      </c>
      <c r="D24" s="132"/>
      <c r="E24" s="48" t="str">
        <f>IF(D24="","","à "&amp;D24+10)</f>
        <v/>
      </c>
      <c r="H24" s="119" t="s">
        <v>227</v>
      </c>
      <c r="I24" s="96"/>
      <c r="J24" s="118" t="e">
        <f t="shared" ref="J24:J27" si="0">"bpm ("&amp;ROUND(($I$19-I24)/($I$19-$C$10)*100,0)&amp;" %)"</f>
        <v>#VALUE!</v>
      </c>
      <c r="Q24" t="e">
        <f t="shared" ref="Q24:Q27" si="1">($I24-$C$10)/($I$19-$C$10)</f>
        <v>#VALUE!</v>
      </c>
      <c r="R24" s="129" t="e">
        <f>($I$19-I24)/($I$19-$C$10)</f>
        <v>#VALUE!</v>
      </c>
    </row>
    <row r="25" spans="2:18">
      <c r="C25" s="23">
        <v>2</v>
      </c>
      <c r="D25" s="132"/>
      <c r="E25" s="48" t="str">
        <f>IF(D25="","","à "&amp;D25+10)</f>
        <v/>
      </c>
      <c r="H25" s="119" t="s">
        <v>228</v>
      </c>
      <c r="I25" s="96"/>
      <c r="J25" s="118" t="e">
        <f t="shared" si="0"/>
        <v>#VALUE!</v>
      </c>
      <c r="Q25" t="e">
        <f t="shared" si="1"/>
        <v>#VALUE!</v>
      </c>
      <c r="R25" s="129" t="e">
        <f>($I$19-I25)/($I$19-$C$10)</f>
        <v>#VALUE!</v>
      </c>
    </row>
    <row r="26" spans="2:18">
      <c r="C26" s="23">
        <v>3</v>
      </c>
      <c r="D26" s="132"/>
      <c r="E26" s="48" t="str">
        <f>IF(D26="","","à "&amp;D26+10)</f>
        <v/>
      </c>
      <c r="H26" s="119" t="s">
        <v>229</v>
      </c>
      <c r="I26" s="96"/>
      <c r="J26" s="118" t="e">
        <f t="shared" si="0"/>
        <v>#VALUE!</v>
      </c>
      <c r="Q26" t="e">
        <f t="shared" si="1"/>
        <v>#VALUE!</v>
      </c>
      <c r="R26" s="129" t="e">
        <f>($I$19-I26)/($I$19-$C$10)</f>
        <v>#VALUE!</v>
      </c>
    </row>
    <row r="27" spans="2:18" ht="14.4" customHeight="1">
      <c r="H27" s="120" t="s">
        <v>230</v>
      </c>
      <c r="I27" s="121"/>
      <c r="J27" s="118" t="e">
        <f t="shared" si="0"/>
        <v>#VALUE!</v>
      </c>
      <c r="Q27" t="e">
        <f t="shared" si="1"/>
        <v>#VALUE!</v>
      </c>
      <c r="R27" s="129" t="e">
        <f>($I$19-I27)/($I$19-$C$10)</f>
        <v>#VALUE!</v>
      </c>
    </row>
    <row r="28" spans="2:18">
      <c r="B28" s="118"/>
      <c r="H28" s="119"/>
      <c r="I28" s="119"/>
      <c r="J28" s="119"/>
      <c r="K28" s="119"/>
    </row>
    <row r="29" spans="2:18" ht="13.2" customHeight="1">
      <c r="B29" s="118"/>
      <c r="H29" s="140" t="s">
        <v>234</v>
      </c>
      <c r="I29" s="141" t="str">
        <f>K29&amp;" W"</f>
        <v xml:space="preserve"> W</v>
      </c>
      <c r="J29" s="119"/>
      <c r="K29" s="122" t="str">
        <f>IF(AND(C14="",I18=""),"",ROUND(I19*(D26+5)/I18,0))</f>
        <v/>
      </c>
    </row>
    <row r="30" spans="2:18" ht="13.2" customHeight="1">
      <c r="B30" s="118"/>
      <c r="H30" s="140"/>
      <c r="I30" s="141"/>
      <c r="J30" s="119"/>
    </row>
    <row r="31" spans="2:18">
      <c r="B31" t="s">
        <v>222</v>
      </c>
      <c r="C31" s="11" t="s">
        <v>146</v>
      </c>
      <c r="D31" s="52" t="str">
        <f>IF(C5="","",IF(K29&lt;200,K29*0.012+0.3,K29*0.0146-0.14))</f>
        <v/>
      </c>
      <c r="E31" s="48" t="s">
        <v>144</v>
      </c>
    </row>
    <row r="32" spans="2:18">
      <c r="C32" s="11" t="s">
        <v>147</v>
      </c>
      <c r="D32" s="52" t="str">
        <f>IF(C8="","",D31*1000/C8)</f>
        <v/>
      </c>
      <c r="E32" s="48" t="s">
        <v>145</v>
      </c>
    </row>
    <row r="33" spans="2:10">
      <c r="C33" s="11"/>
      <c r="D33" s="52"/>
      <c r="E33" s="48"/>
    </row>
    <row r="34" spans="2:10" ht="15">
      <c r="B34" s="137" t="str">
        <f>IF(D32="","","Le niveau de condition physique en endurance est "&amp;'Normes de VO2max'!D57&amp;".")</f>
        <v/>
      </c>
      <c r="C34" s="137"/>
      <c r="D34" s="137"/>
      <c r="E34" s="137"/>
      <c r="F34" s="137"/>
      <c r="J34" s="2"/>
    </row>
    <row r="35" spans="2:10">
      <c r="D35" s="1"/>
      <c r="E35" s="1"/>
    </row>
    <row r="36" spans="2:10">
      <c r="D36" s="1"/>
      <c r="E36" s="1"/>
    </row>
    <row r="37" spans="2:10">
      <c r="B37" s="1"/>
      <c r="C37" s="23"/>
      <c r="D37" s="1"/>
      <c r="E37" s="1"/>
    </row>
  </sheetData>
  <protectedRanges>
    <protectedRange sqref="C14" name="Plage2"/>
  </protectedRanges>
  <mergeCells count="10">
    <mergeCell ref="D23:E23"/>
    <mergeCell ref="B13:B15"/>
    <mergeCell ref="B34:F34"/>
    <mergeCell ref="B17:B19"/>
    <mergeCell ref="H14:M14"/>
    <mergeCell ref="C22:E22"/>
    <mergeCell ref="H29:H30"/>
    <mergeCell ref="I29:I30"/>
    <mergeCell ref="E17:F17"/>
    <mergeCell ref="E18:F18"/>
  </mergeCells>
  <phoneticPr fontId="3" type="noConversion"/>
  <pageMargins left="0.78740157480314965" right="0.78740157480314965" top="0.62992125984251968" bottom="0.78740157480314965" header="0.51181102362204722" footer="0.51181102362204722"/>
  <pageSetup paperSize="9" scale="65" orientation="landscape" r:id="rId1"/>
  <headerFooter alignWithMargins="0">
    <oddFooter>&amp;L&amp;8Dr Pascal PREVOST (Ph.D., M.Sc.)&amp;R&amp;8©2024 Sciensport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3:Q68"/>
  <sheetViews>
    <sheetView showGridLines="0" topLeftCell="A13" workbookViewId="0">
      <selection activeCell="C25" sqref="C16:E25"/>
    </sheetView>
  </sheetViews>
  <sheetFormatPr baseColWidth="10" defaultRowHeight="13.2"/>
  <cols>
    <col min="1" max="1" width="12.109375" bestFit="1" customWidth="1"/>
    <col min="2" max="2" width="7" customWidth="1"/>
    <col min="3" max="3" width="44.6640625" bestFit="1" customWidth="1"/>
    <col min="4" max="4" width="7.109375" customWidth="1"/>
    <col min="5" max="5" width="11.44140625" bestFit="1" customWidth="1"/>
    <col min="6" max="6" width="4.88671875" bestFit="1" customWidth="1"/>
    <col min="7" max="7" width="4.88671875" customWidth="1"/>
    <col min="8" max="8" width="7.6640625" bestFit="1" customWidth="1"/>
    <col min="9" max="9" width="5.33203125" bestFit="1" customWidth="1"/>
    <col min="10" max="10" width="4.88671875" bestFit="1" customWidth="1"/>
    <col min="12" max="14" width="9.6640625" style="24" customWidth="1"/>
  </cols>
  <sheetData>
    <row r="3" spans="1:12">
      <c r="E3" s="25" t="s">
        <v>121</v>
      </c>
    </row>
    <row r="4" spans="1:12">
      <c r="C4" s="10"/>
      <c r="D4" s="11" t="s">
        <v>139</v>
      </c>
      <c r="E4" s="56">
        <f ca="1">TODAY()</f>
        <v>45881</v>
      </c>
    </row>
    <row r="5" spans="1:12">
      <c r="C5" s="10"/>
      <c r="D5" s="11" t="s">
        <v>140</v>
      </c>
      <c r="E5" s="53">
        <f>'Test OMS'!C3</f>
        <v>0</v>
      </c>
    </row>
    <row r="6" spans="1:12">
      <c r="C6" s="10"/>
      <c r="D6" s="11" t="s">
        <v>5</v>
      </c>
      <c r="E6" s="53">
        <f>'Test OMS'!C4</f>
        <v>0</v>
      </c>
    </row>
    <row r="7" spans="1:12">
      <c r="D7" s="11" t="s">
        <v>141</v>
      </c>
      <c r="E7" s="54">
        <f>'Test OMS'!C6</f>
        <v>0</v>
      </c>
    </row>
    <row r="8" spans="1:12">
      <c r="D8" s="11" t="s">
        <v>142</v>
      </c>
      <c r="E8" s="54">
        <f>'Test OMS'!C10</f>
        <v>0</v>
      </c>
    </row>
    <row r="9" spans="1:12">
      <c r="D9" s="11" t="s">
        <v>218</v>
      </c>
      <c r="E9" s="54" t="str">
        <f>'Test OMS'!I19</f>
        <v/>
      </c>
      <c r="G9" t="str">
        <f>IF('Test OMS'!C11="","valeur calculée","valeur réelle")</f>
        <v>valeur calculée</v>
      </c>
    </row>
    <row r="10" spans="1:12">
      <c r="D10" s="11"/>
      <c r="E10" s="10"/>
    </row>
    <row r="11" spans="1:12" ht="15.6">
      <c r="D11" s="11"/>
      <c r="E11" s="12"/>
      <c r="F11" s="44"/>
    </row>
    <row r="12" spans="1:12">
      <c r="C12" s="147"/>
      <c r="D12" s="147"/>
      <c r="E12" s="147"/>
      <c r="F12" s="45"/>
      <c r="G12" s="45"/>
    </row>
    <row r="13" spans="1:12">
      <c r="D13" s="11"/>
      <c r="E13" s="10"/>
    </row>
    <row r="14" spans="1:12" ht="15.6">
      <c r="C14" s="145" t="s">
        <v>143</v>
      </c>
      <c r="D14" s="145"/>
      <c r="E14" s="145"/>
    </row>
    <row r="15" spans="1:12">
      <c r="A15" s="29"/>
      <c r="B15" s="29"/>
      <c r="D15" s="43" t="s">
        <v>113</v>
      </c>
      <c r="E15" s="43" t="s">
        <v>137</v>
      </c>
      <c r="L15" s="29" t="s">
        <v>155</v>
      </c>
    </row>
    <row r="16" spans="1:12" ht="17.100000000000001" customHeight="1" thickBot="1">
      <c r="A16" s="29"/>
      <c r="B16" s="29"/>
      <c r="C16" s="35" t="s">
        <v>138</v>
      </c>
      <c r="D16" s="36">
        <v>1</v>
      </c>
      <c r="E16" s="112" t="str">
        <f>E9</f>
        <v/>
      </c>
      <c r="F16">
        <v>5</v>
      </c>
    </row>
    <row r="17" spans="1:17" ht="17.100000000000001" customHeight="1" thickBot="1">
      <c r="A17" s="30"/>
      <c r="B17" s="30"/>
      <c r="C17" s="37" t="s">
        <v>112</v>
      </c>
      <c r="D17" s="38">
        <v>0.95</v>
      </c>
      <c r="E17" s="113" t="str">
        <f>IF($E$16="","",E$8+(E$9-E$8)*$D17)</f>
        <v/>
      </c>
      <c r="F17">
        <v>4</v>
      </c>
      <c r="I17" s="2"/>
      <c r="J17" s="2"/>
      <c r="L17" s="24" t="s">
        <v>113</v>
      </c>
      <c r="M17" s="24" t="s">
        <v>137</v>
      </c>
      <c r="N17" s="24" t="s">
        <v>115</v>
      </c>
      <c r="P17" s="3" t="s">
        <v>115</v>
      </c>
      <c r="Q17" s="4" t="s">
        <v>113</v>
      </c>
    </row>
    <row r="18" spans="1:17" ht="17.100000000000001" customHeight="1">
      <c r="A18" s="30"/>
      <c r="B18" s="30"/>
      <c r="C18" s="37"/>
      <c r="D18" s="38">
        <v>0.9</v>
      </c>
      <c r="E18" s="113" t="str">
        <f t="shared" ref="E18:E26" si="0">IF($E$16="","",E$8+(E$9-E$8)*$D18)</f>
        <v/>
      </c>
      <c r="I18" s="2"/>
      <c r="J18" s="2"/>
      <c r="L18" s="57">
        <v>1</v>
      </c>
      <c r="M18" s="63" t="str">
        <f>IF($E$16="","",E$8+(E$9-E$8)*L18)</f>
        <v/>
      </c>
      <c r="N18" s="64">
        <f>1.5625*L18*100-57.813</f>
        <v>98.436999999999998</v>
      </c>
      <c r="P18" s="5">
        <f>1.5625*Q18*100-57.813</f>
        <v>98.436999999999998</v>
      </c>
      <c r="Q18" s="6">
        <v>1</v>
      </c>
    </row>
    <row r="19" spans="1:17" ht="17.100000000000001" customHeight="1">
      <c r="A19" s="30"/>
      <c r="B19" s="30"/>
      <c r="C19" s="31" t="s">
        <v>116</v>
      </c>
      <c r="D19" s="32">
        <v>0.85</v>
      </c>
      <c r="E19" s="114" t="str">
        <f t="shared" si="0"/>
        <v/>
      </c>
      <c r="F19">
        <v>3</v>
      </c>
      <c r="I19" s="2"/>
      <c r="J19" s="2"/>
      <c r="L19" s="57">
        <f>L18-0.01</f>
        <v>0.99</v>
      </c>
      <c r="M19" s="63" t="str">
        <f t="shared" ref="M19:M68" si="1">IF($E$16="","",E$8+(E$9-E$8)*L19)</f>
        <v/>
      </c>
      <c r="N19" s="64">
        <f t="shared" ref="N19:N49" si="2">1.5625*L19*100-57.813</f>
        <v>96.874499999999998</v>
      </c>
      <c r="P19" s="5">
        <f t="shared" ref="P19:P28" si="3">1.5625*Q19*100-57.813</f>
        <v>90.624499999999998</v>
      </c>
      <c r="Q19" s="7">
        <v>0.95</v>
      </c>
    </row>
    <row r="20" spans="1:17" ht="17.100000000000001" customHeight="1">
      <c r="A20" s="30"/>
      <c r="B20" s="30"/>
      <c r="C20" s="31"/>
      <c r="D20" s="32">
        <v>0.8</v>
      </c>
      <c r="E20" s="114" t="str">
        <f t="shared" si="0"/>
        <v/>
      </c>
      <c r="I20" s="2"/>
      <c r="J20" s="2"/>
      <c r="L20" s="57">
        <f>L19-0.01</f>
        <v>0.98</v>
      </c>
      <c r="M20" s="63" t="str">
        <f t="shared" si="1"/>
        <v/>
      </c>
      <c r="N20" s="64">
        <f t="shared" si="2"/>
        <v>95.311999999999998</v>
      </c>
      <c r="P20" s="5">
        <f t="shared" si="3"/>
        <v>82.811999999999998</v>
      </c>
      <c r="Q20" s="6">
        <v>0.9</v>
      </c>
    </row>
    <row r="21" spans="1:17" ht="17.100000000000001" customHeight="1">
      <c r="A21" s="30"/>
      <c r="B21" s="30"/>
      <c r="C21" s="31"/>
      <c r="D21" s="32">
        <v>0.75</v>
      </c>
      <c r="E21" s="114" t="str">
        <f t="shared" si="0"/>
        <v/>
      </c>
      <c r="I21" s="2"/>
      <c r="J21" s="2"/>
      <c r="L21" s="57">
        <f>L20-0.01</f>
        <v>0.97</v>
      </c>
      <c r="M21" s="63" t="str">
        <f t="shared" si="1"/>
        <v/>
      </c>
      <c r="N21" s="64">
        <f t="shared" si="2"/>
        <v>93.749499999999998</v>
      </c>
      <c r="P21" s="5">
        <f t="shared" si="3"/>
        <v>74.999499999999998</v>
      </c>
      <c r="Q21" s="6">
        <v>0.85</v>
      </c>
    </row>
    <row r="22" spans="1:17" ht="17.100000000000001" customHeight="1">
      <c r="A22" s="30"/>
      <c r="B22" s="30"/>
      <c r="C22" s="41" t="s">
        <v>117</v>
      </c>
      <c r="D22" s="42">
        <v>0.7</v>
      </c>
      <c r="E22" s="115" t="str">
        <f t="shared" si="0"/>
        <v/>
      </c>
      <c r="F22">
        <v>2</v>
      </c>
      <c r="I22" s="2"/>
      <c r="J22" s="2"/>
      <c r="L22" s="57">
        <f t="shared" ref="L22:L50" si="4">L21-0.01</f>
        <v>0.96</v>
      </c>
      <c r="M22" s="63" t="str">
        <f t="shared" si="1"/>
        <v/>
      </c>
      <c r="N22" s="64">
        <f t="shared" si="2"/>
        <v>92.186999999999998</v>
      </c>
      <c r="P22" s="5">
        <f t="shared" si="3"/>
        <v>67.186999999999998</v>
      </c>
      <c r="Q22" s="6">
        <v>0.8</v>
      </c>
    </row>
    <row r="23" spans="1:17" ht="17.100000000000001" customHeight="1">
      <c r="A23" s="30"/>
      <c r="B23" s="30"/>
      <c r="C23" s="41"/>
      <c r="D23" s="42">
        <v>0.65</v>
      </c>
      <c r="E23" s="115" t="str">
        <f t="shared" si="0"/>
        <v/>
      </c>
      <c r="I23" s="2"/>
      <c r="J23" s="2"/>
      <c r="L23" s="58">
        <f>L22-0.01</f>
        <v>0.95</v>
      </c>
      <c r="M23" s="63" t="str">
        <f t="shared" si="1"/>
        <v/>
      </c>
      <c r="N23" s="64">
        <f t="shared" si="2"/>
        <v>90.624499999999998</v>
      </c>
      <c r="P23" s="5">
        <f t="shared" si="3"/>
        <v>59.374499999999998</v>
      </c>
      <c r="Q23" s="6">
        <v>0.75</v>
      </c>
    </row>
    <row r="24" spans="1:17" ht="17.100000000000001" customHeight="1">
      <c r="A24" s="30"/>
      <c r="B24" s="30"/>
      <c r="C24" s="39" t="s">
        <v>118</v>
      </c>
      <c r="D24" s="40">
        <v>0.6</v>
      </c>
      <c r="E24" s="116" t="str">
        <f t="shared" si="0"/>
        <v/>
      </c>
      <c r="F24">
        <v>1</v>
      </c>
      <c r="I24" s="2"/>
      <c r="J24" s="2"/>
      <c r="L24" s="58">
        <f t="shared" si="4"/>
        <v>0.94</v>
      </c>
      <c r="M24" s="63" t="str">
        <f t="shared" si="1"/>
        <v/>
      </c>
      <c r="N24" s="64">
        <f t="shared" si="2"/>
        <v>89.061999999999998</v>
      </c>
      <c r="P24" s="5">
        <f t="shared" si="3"/>
        <v>51.561999999999998</v>
      </c>
      <c r="Q24" s="6">
        <v>0.7</v>
      </c>
    </row>
    <row r="25" spans="1:17" ht="17.100000000000001" customHeight="1">
      <c r="A25" s="30"/>
      <c r="B25" s="30"/>
      <c r="C25" s="39"/>
      <c r="D25" s="40">
        <v>0.55000000000000004</v>
      </c>
      <c r="E25" s="116" t="str">
        <f t="shared" si="0"/>
        <v/>
      </c>
      <c r="I25" s="2"/>
      <c r="J25" s="2"/>
      <c r="L25" s="58">
        <f t="shared" si="4"/>
        <v>0.92999999999999994</v>
      </c>
      <c r="M25" s="63" t="str">
        <f t="shared" si="1"/>
        <v/>
      </c>
      <c r="N25" s="64">
        <f t="shared" si="2"/>
        <v>87.499499999999998</v>
      </c>
      <c r="P25" s="5">
        <f t="shared" si="3"/>
        <v>43.749499999999998</v>
      </c>
      <c r="Q25" s="6">
        <v>0.65</v>
      </c>
    </row>
    <row r="26" spans="1:17" ht="17.100000000000001" customHeight="1">
      <c r="A26" s="30"/>
      <c r="B26" s="30"/>
      <c r="C26" s="33" t="s">
        <v>119</v>
      </c>
      <c r="D26" s="34">
        <v>0.5</v>
      </c>
      <c r="E26" s="117" t="str">
        <f t="shared" si="0"/>
        <v/>
      </c>
      <c r="I26" s="2"/>
      <c r="J26" s="2"/>
      <c r="L26" s="58">
        <f t="shared" si="4"/>
        <v>0.91999999999999993</v>
      </c>
      <c r="M26" s="63" t="str">
        <f t="shared" si="1"/>
        <v/>
      </c>
      <c r="N26" s="64">
        <f t="shared" si="2"/>
        <v>85.936999999999998</v>
      </c>
      <c r="P26" s="5">
        <f t="shared" si="3"/>
        <v>35.936999999999998</v>
      </c>
      <c r="Q26" s="6">
        <v>0.6</v>
      </c>
    </row>
    <row r="27" spans="1:17">
      <c r="L27" s="58">
        <f t="shared" si="4"/>
        <v>0.90999999999999992</v>
      </c>
      <c r="M27" s="63" t="str">
        <f t="shared" si="1"/>
        <v/>
      </c>
      <c r="N27" s="64">
        <f t="shared" si="2"/>
        <v>84.374499999999969</v>
      </c>
      <c r="P27" s="5">
        <f t="shared" si="3"/>
        <v>28.124500000000012</v>
      </c>
      <c r="Q27" s="6">
        <v>0.55000000000000004</v>
      </c>
    </row>
    <row r="28" spans="1:17" ht="13.8" thickBot="1">
      <c r="L28" s="58">
        <f>L27-0.01</f>
        <v>0.89999999999999991</v>
      </c>
      <c r="M28" s="63" t="str">
        <f t="shared" si="1"/>
        <v/>
      </c>
      <c r="N28" s="64">
        <f t="shared" si="2"/>
        <v>82.811999999999969</v>
      </c>
      <c r="P28" s="8">
        <f t="shared" si="3"/>
        <v>20.311999999999998</v>
      </c>
      <c r="Q28" s="9">
        <v>0.5</v>
      </c>
    </row>
    <row r="29" spans="1:17">
      <c r="L29" s="59">
        <f t="shared" si="4"/>
        <v>0.8899999999999999</v>
      </c>
      <c r="M29" s="63" t="str">
        <f t="shared" si="1"/>
        <v/>
      </c>
      <c r="N29" s="64">
        <f t="shared" si="2"/>
        <v>81.249499999999969</v>
      </c>
    </row>
    <row r="30" spans="1:17">
      <c r="L30" s="59">
        <f t="shared" si="4"/>
        <v>0.87999999999999989</v>
      </c>
      <c r="M30" s="63" t="str">
        <f t="shared" si="1"/>
        <v/>
      </c>
      <c r="N30" s="64">
        <f t="shared" si="2"/>
        <v>79.686999999999969</v>
      </c>
    </row>
    <row r="31" spans="1:17">
      <c r="L31" s="59">
        <f t="shared" si="4"/>
        <v>0.86999999999999988</v>
      </c>
      <c r="M31" s="63" t="str">
        <f t="shared" si="1"/>
        <v/>
      </c>
      <c r="N31" s="64">
        <f t="shared" si="2"/>
        <v>78.124499999999969</v>
      </c>
    </row>
    <row r="32" spans="1:17">
      <c r="L32" s="59">
        <f t="shared" si="4"/>
        <v>0.85999999999999988</v>
      </c>
      <c r="M32" s="63" t="str">
        <f t="shared" si="1"/>
        <v/>
      </c>
      <c r="N32" s="64">
        <f t="shared" si="2"/>
        <v>76.561999999999969</v>
      </c>
    </row>
    <row r="33" spans="12:14">
      <c r="L33" s="59">
        <f>L32-0.01</f>
        <v>0.84999999999999987</v>
      </c>
      <c r="M33" s="63" t="str">
        <f t="shared" si="1"/>
        <v/>
      </c>
      <c r="N33" s="64">
        <f t="shared" si="2"/>
        <v>74.999499999999969</v>
      </c>
    </row>
    <row r="34" spans="12:14">
      <c r="L34" s="59">
        <f t="shared" si="4"/>
        <v>0.83999999999999986</v>
      </c>
      <c r="M34" s="63" t="str">
        <f t="shared" si="1"/>
        <v/>
      </c>
      <c r="N34" s="64">
        <f t="shared" si="2"/>
        <v>73.436999999999969</v>
      </c>
    </row>
    <row r="35" spans="12:14">
      <c r="L35" s="59">
        <f t="shared" si="4"/>
        <v>0.82999999999999985</v>
      </c>
      <c r="M35" s="63" t="str">
        <f t="shared" si="1"/>
        <v/>
      </c>
      <c r="N35" s="64">
        <f t="shared" si="2"/>
        <v>71.874499999999969</v>
      </c>
    </row>
    <row r="36" spans="12:14">
      <c r="L36" s="59">
        <f t="shared" si="4"/>
        <v>0.81999999999999984</v>
      </c>
      <c r="M36" s="63" t="str">
        <f t="shared" si="1"/>
        <v/>
      </c>
      <c r="N36" s="64">
        <f t="shared" si="2"/>
        <v>70.311999999999969</v>
      </c>
    </row>
    <row r="37" spans="12:14">
      <c r="L37" s="59">
        <f t="shared" si="4"/>
        <v>0.80999999999999983</v>
      </c>
      <c r="M37" s="63" t="str">
        <f t="shared" si="1"/>
        <v/>
      </c>
      <c r="N37" s="64">
        <f t="shared" si="2"/>
        <v>68.749499999999969</v>
      </c>
    </row>
    <row r="38" spans="12:14">
      <c r="L38" s="59">
        <f>L37-0.01</f>
        <v>0.79999999999999982</v>
      </c>
      <c r="M38" s="63" t="str">
        <f t="shared" si="1"/>
        <v/>
      </c>
      <c r="N38" s="64">
        <f t="shared" si="2"/>
        <v>67.186999999999969</v>
      </c>
    </row>
    <row r="39" spans="12:14">
      <c r="L39" s="59">
        <f t="shared" si="4"/>
        <v>0.78999999999999981</v>
      </c>
      <c r="M39" s="63" t="str">
        <f t="shared" si="1"/>
        <v/>
      </c>
      <c r="N39" s="64">
        <f t="shared" si="2"/>
        <v>65.624499999999969</v>
      </c>
    </row>
    <row r="40" spans="12:14">
      <c r="L40" s="59">
        <f t="shared" si="4"/>
        <v>0.7799999999999998</v>
      </c>
      <c r="M40" s="63" t="str">
        <f t="shared" si="1"/>
        <v/>
      </c>
      <c r="N40" s="64">
        <f t="shared" si="2"/>
        <v>64.061999999999969</v>
      </c>
    </row>
    <row r="41" spans="12:14">
      <c r="L41" s="59">
        <f t="shared" si="4"/>
        <v>0.7699999999999998</v>
      </c>
      <c r="M41" s="63" t="str">
        <f t="shared" si="1"/>
        <v/>
      </c>
      <c r="N41" s="64">
        <f t="shared" si="2"/>
        <v>62.499499999999969</v>
      </c>
    </row>
    <row r="42" spans="12:14">
      <c r="L42" s="59">
        <f t="shared" si="4"/>
        <v>0.75999999999999979</v>
      </c>
      <c r="M42" s="63" t="str">
        <f t="shared" si="1"/>
        <v/>
      </c>
      <c r="N42" s="64">
        <f t="shared" si="2"/>
        <v>60.936999999999955</v>
      </c>
    </row>
    <row r="43" spans="12:14">
      <c r="L43" s="59">
        <f>L42-0.01</f>
        <v>0.74999999999999978</v>
      </c>
      <c r="M43" s="63" t="str">
        <f t="shared" si="1"/>
        <v/>
      </c>
      <c r="N43" s="64">
        <f t="shared" si="2"/>
        <v>59.374499999999955</v>
      </c>
    </row>
    <row r="44" spans="12:14">
      <c r="L44" s="60">
        <f t="shared" si="4"/>
        <v>0.73999999999999977</v>
      </c>
      <c r="M44" s="63" t="str">
        <f t="shared" si="1"/>
        <v/>
      </c>
      <c r="N44" s="64">
        <f t="shared" si="2"/>
        <v>57.811999999999955</v>
      </c>
    </row>
    <row r="45" spans="12:14">
      <c r="L45" s="60">
        <f t="shared" si="4"/>
        <v>0.72999999999999976</v>
      </c>
      <c r="M45" s="63" t="str">
        <f t="shared" si="1"/>
        <v/>
      </c>
      <c r="N45" s="64">
        <f t="shared" si="2"/>
        <v>56.249499999999955</v>
      </c>
    </row>
    <row r="46" spans="12:14">
      <c r="L46" s="60">
        <f t="shared" si="4"/>
        <v>0.71999999999999975</v>
      </c>
      <c r="M46" s="63" t="str">
        <f t="shared" si="1"/>
        <v/>
      </c>
      <c r="N46" s="64">
        <f t="shared" si="2"/>
        <v>54.686999999999955</v>
      </c>
    </row>
    <row r="47" spans="12:14">
      <c r="L47" s="60">
        <f t="shared" si="4"/>
        <v>0.70999999999999974</v>
      </c>
      <c r="M47" s="63" t="str">
        <f t="shared" si="1"/>
        <v/>
      </c>
      <c r="N47" s="64">
        <f t="shared" si="2"/>
        <v>53.124499999999955</v>
      </c>
    </row>
    <row r="48" spans="12:14">
      <c r="L48" s="60">
        <f>L47-0.01</f>
        <v>0.69999999999999973</v>
      </c>
      <c r="M48" s="63" t="str">
        <f t="shared" si="1"/>
        <v/>
      </c>
      <c r="N48" s="64">
        <f t="shared" si="2"/>
        <v>51.561999999999955</v>
      </c>
    </row>
    <row r="49" spans="2:14">
      <c r="L49" s="60">
        <f t="shared" si="4"/>
        <v>0.68999999999999972</v>
      </c>
      <c r="M49" s="63" t="str">
        <f t="shared" si="1"/>
        <v/>
      </c>
      <c r="N49" s="64">
        <f t="shared" si="2"/>
        <v>49.999499999999955</v>
      </c>
    </row>
    <row r="50" spans="2:14">
      <c r="B50" s="146" t="s">
        <v>148</v>
      </c>
      <c r="C50" s="146"/>
      <c r="D50" s="146"/>
      <c r="E50" s="146"/>
      <c r="F50" s="146"/>
      <c r="G50" s="146"/>
      <c r="H50" s="146"/>
      <c r="L50" s="60">
        <f t="shared" si="4"/>
        <v>0.67999999999999972</v>
      </c>
      <c r="M50" s="63" t="str">
        <f t="shared" si="1"/>
        <v/>
      </c>
      <c r="N50" s="64">
        <f t="shared" ref="N50:N68" si="5">1.5625*L50*100-57.813</f>
        <v>48.436999999999955</v>
      </c>
    </row>
    <row r="51" spans="2:14">
      <c r="B51" s="146"/>
      <c r="C51" s="146"/>
      <c r="D51" s="146"/>
      <c r="E51" s="146"/>
      <c r="F51" s="146"/>
      <c r="G51" s="146"/>
      <c r="H51" s="146"/>
      <c r="L51" s="60">
        <f t="shared" ref="L51:L67" si="6">L50-0.01</f>
        <v>0.66999999999999971</v>
      </c>
      <c r="M51" s="63" t="str">
        <f t="shared" si="1"/>
        <v/>
      </c>
      <c r="N51" s="64">
        <f t="shared" si="5"/>
        <v>46.874499999999955</v>
      </c>
    </row>
    <row r="52" spans="2:14" ht="17.399999999999999" customHeight="1">
      <c r="B52" s="146"/>
      <c r="C52" s="146"/>
      <c r="D52" s="146"/>
      <c r="E52" s="146"/>
      <c r="F52" s="146"/>
      <c r="G52" s="146"/>
      <c r="H52" s="146"/>
      <c r="L52" s="60">
        <f t="shared" si="6"/>
        <v>0.6599999999999997</v>
      </c>
      <c r="M52" s="63" t="str">
        <f t="shared" si="1"/>
        <v/>
      </c>
      <c r="N52" s="64">
        <f t="shared" si="5"/>
        <v>45.311999999999955</v>
      </c>
    </row>
    <row r="53" spans="2:14" ht="24" customHeight="1">
      <c r="B53" s="144" t="s">
        <v>149</v>
      </c>
      <c r="C53" s="144"/>
      <c r="D53" s="144"/>
      <c r="E53" s="144"/>
      <c r="F53" s="144"/>
      <c r="G53" s="144"/>
      <c r="H53" s="144"/>
      <c r="L53" s="60">
        <f>L52-0.01</f>
        <v>0.64999999999999969</v>
      </c>
      <c r="M53" s="63" t="str">
        <f t="shared" si="1"/>
        <v/>
      </c>
      <c r="N53" s="64">
        <f t="shared" si="5"/>
        <v>43.749499999999955</v>
      </c>
    </row>
    <row r="54" spans="2:14">
      <c r="L54" s="61">
        <f t="shared" si="6"/>
        <v>0.63999999999999968</v>
      </c>
      <c r="M54" s="63" t="str">
        <f t="shared" si="1"/>
        <v/>
      </c>
      <c r="N54" s="64">
        <f t="shared" si="5"/>
        <v>42.186999999999955</v>
      </c>
    </row>
    <row r="55" spans="2:14">
      <c r="L55" s="61">
        <f t="shared" si="6"/>
        <v>0.62999999999999967</v>
      </c>
      <c r="M55" s="63" t="str">
        <f t="shared" si="1"/>
        <v/>
      </c>
      <c r="N55" s="64">
        <f t="shared" si="5"/>
        <v>40.624499999999941</v>
      </c>
    </row>
    <row r="56" spans="2:14">
      <c r="L56" s="61">
        <f t="shared" si="6"/>
        <v>0.61999999999999966</v>
      </c>
      <c r="M56" s="63" t="str">
        <f t="shared" si="1"/>
        <v/>
      </c>
      <c r="N56" s="64">
        <f t="shared" si="5"/>
        <v>39.061999999999941</v>
      </c>
    </row>
    <row r="57" spans="2:14">
      <c r="L57" s="61">
        <f t="shared" si="6"/>
        <v>0.60999999999999965</v>
      </c>
      <c r="M57" s="63" t="str">
        <f t="shared" si="1"/>
        <v/>
      </c>
      <c r="N57" s="64">
        <f t="shared" si="5"/>
        <v>37.499499999999941</v>
      </c>
    </row>
    <row r="58" spans="2:14">
      <c r="L58" s="61">
        <f>L57-0.01</f>
        <v>0.59999999999999964</v>
      </c>
      <c r="M58" s="63" t="str">
        <f t="shared" si="1"/>
        <v/>
      </c>
      <c r="N58" s="64">
        <f t="shared" si="5"/>
        <v>35.936999999999941</v>
      </c>
    </row>
    <row r="59" spans="2:14">
      <c r="L59" s="61">
        <f t="shared" si="6"/>
        <v>0.58999999999999964</v>
      </c>
      <c r="M59" s="63" t="str">
        <f t="shared" si="1"/>
        <v/>
      </c>
      <c r="N59" s="64">
        <f t="shared" si="5"/>
        <v>34.374499999999941</v>
      </c>
    </row>
    <row r="60" spans="2:14">
      <c r="L60" s="61">
        <f t="shared" si="6"/>
        <v>0.57999999999999963</v>
      </c>
      <c r="M60" s="63" t="str">
        <f t="shared" si="1"/>
        <v/>
      </c>
      <c r="N60" s="64">
        <f t="shared" si="5"/>
        <v>32.811999999999941</v>
      </c>
    </row>
    <row r="61" spans="2:14">
      <c r="L61" s="61">
        <f t="shared" si="6"/>
        <v>0.56999999999999962</v>
      </c>
      <c r="M61" s="63" t="str">
        <f t="shared" si="1"/>
        <v/>
      </c>
      <c r="N61" s="64">
        <f t="shared" si="5"/>
        <v>31.249499999999941</v>
      </c>
    </row>
    <row r="62" spans="2:14">
      <c r="L62" s="61">
        <f t="shared" si="6"/>
        <v>0.55999999999999961</v>
      </c>
      <c r="M62" s="63" t="str">
        <f t="shared" si="1"/>
        <v/>
      </c>
      <c r="N62" s="64">
        <f t="shared" si="5"/>
        <v>29.686999999999927</v>
      </c>
    </row>
    <row r="63" spans="2:14">
      <c r="L63" s="61">
        <f>L62-0.01</f>
        <v>0.5499999999999996</v>
      </c>
      <c r="M63" s="63" t="str">
        <f t="shared" si="1"/>
        <v/>
      </c>
      <c r="N63" s="64">
        <f t="shared" si="5"/>
        <v>28.124499999999927</v>
      </c>
    </row>
    <row r="64" spans="2:14">
      <c r="L64" s="62">
        <f t="shared" si="6"/>
        <v>0.53999999999999959</v>
      </c>
      <c r="M64" s="63" t="str">
        <f t="shared" si="1"/>
        <v/>
      </c>
      <c r="N64" s="64">
        <f t="shared" si="5"/>
        <v>26.561999999999927</v>
      </c>
    </row>
    <row r="65" spans="12:14">
      <c r="L65" s="62">
        <f t="shared" si="6"/>
        <v>0.52999999999999958</v>
      </c>
      <c r="M65" s="63" t="str">
        <f t="shared" si="1"/>
        <v/>
      </c>
      <c r="N65" s="64">
        <f t="shared" si="5"/>
        <v>24.999499999999927</v>
      </c>
    </row>
    <row r="66" spans="12:14">
      <c r="L66" s="62">
        <f t="shared" si="6"/>
        <v>0.51999999999999957</v>
      </c>
      <c r="M66" s="63" t="str">
        <f t="shared" si="1"/>
        <v/>
      </c>
      <c r="N66" s="64">
        <f t="shared" si="5"/>
        <v>23.436999999999927</v>
      </c>
    </row>
    <row r="67" spans="12:14">
      <c r="L67" s="62">
        <f t="shared" si="6"/>
        <v>0.50999999999999956</v>
      </c>
      <c r="M67" s="63" t="str">
        <f t="shared" si="1"/>
        <v/>
      </c>
      <c r="N67" s="64">
        <f t="shared" si="5"/>
        <v>21.874499999999927</v>
      </c>
    </row>
    <row r="68" spans="12:14">
      <c r="L68" s="62">
        <f>L67-0.01</f>
        <v>0.49999999999999956</v>
      </c>
      <c r="M68" s="63" t="str">
        <f t="shared" si="1"/>
        <v/>
      </c>
      <c r="N68" s="64">
        <f t="shared" si="5"/>
        <v>20.311999999999927</v>
      </c>
    </row>
  </sheetData>
  <mergeCells count="4">
    <mergeCell ref="B53:H53"/>
    <mergeCell ref="C14:E14"/>
    <mergeCell ref="B50:H52"/>
    <mergeCell ref="C12:E12"/>
  </mergeCells>
  <phoneticPr fontId="0" type="noConversion"/>
  <conditionalFormatting sqref="P18:P20 P25:P28">
    <cfRule type="cellIs" dxfId="1" priority="2" stopIfTrue="1" operator="between">
      <formula>50</formula>
      <formula>75</formula>
    </cfRule>
  </conditionalFormatting>
  <conditionalFormatting sqref="Q18:Q20 Q25:Q28">
    <cfRule type="cellIs" dxfId="0" priority="1" stopIfTrue="1" operator="between">
      <formula>0.7</formula>
      <formula>0.85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3:AT49"/>
  <sheetViews>
    <sheetView showGridLines="0" showRowColHeaders="0" topLeftCell="A2" zoomScale="110" zoomScaleNormal="110" workbookViewId="0">
      <selection activeCell="J15" sqref="J15"/>
    </sheetView>
  </sheetViews>
  <sheetFormatPr baseColWidth="10" defaultRowHeight="13.2"/>
  <cols>
    <col min="1" max="1" width="9.33203125" bestFit="1" customWidth="1"/>
    <col min="2" max="2" width="4.109375" bestFit="1" customWidth="1"/>
    <col min="3" max="3" width="4.5546875" bestFit="1" customWidth="1"/>
    <col min="4" max="4" width="4.109375" bestFit="1" customWidth="1"/>
    <col min="5" max="5" width="4.5546875" bestFit="1" customWidth="1"/>
    <col min="6" max="6" width="4.109375" bestFit="1" customWidth="1"/>
    <col min="7" max="7" width="4.5546875" bestFit="1" customWidth="1"/>
    <col min="8" max="8" width="4.109375" bestFit="1" customWidth="1"/>
    <col min="9" max="9" width="4.5546875" bestFit="1" customWidth="1"/>
    <col min="10" max="10" width="4.109375" bestFit="1" customWidth="1"/>
    <col min="11" max="11" width="4.5546875" bestFit="1" customWidth="1"/>
    <col min="12" max="12" width="4.109375" bestFit="1" customWidth="1"/>
    <col min="13" max="13" width="4.5546875" bestFit="1" customWidth="1"/>
    <col min="14" max="14" width="4.109375" bestFit="1" customWidth="1"/>
    <col min="15" max="15" width="4.5546875" bestFit="1" customWidth="1"/>
    <col min="16" max="16" width="4.109375" bestFit="1" customWidth="1"/>
    <col min="17" max="17" width="4.5546875" bestFit="1" customWidth="1"/>
    <col min="18" max="18" width="4.109375" bestFit="1" customWidth="1"/>
    <col min="19" max="19" width="4.5546875" bestFit="1" customWidth="1"/>
    <col min="20" max="20" width="4.109375" bestFit="1" customWidth="1"/>
    <col min="21" max="21" width="4.5546875" bestFit="1" customWidth="1"/>
    <col min="22" max="22" width="4.109375" bestFit="1" customWidth="1"/>
    <col min="23" max="23" width="4.5546875" bestFit="1" customWidth="1"/>
    <col min="24" max="24" width="4.109375" bestFit="1" customWidth="1"/>
    <col min="25" max="25" width="4.5546875" bestFit="1" customWidth="1"/>
    <col min="26" max="26" width="4.6640625" customWidth="1"/>
    <col min="27" max="27" width="9.33203125" hidden="1" customWidth="1"/>
    <col min="28" max="39" width="4.109375" hidden="1" customWidth="1"/>
    <col min="41" max="41" width="13.33203125" bestFit="1" customWidth="1"/>
  </cols>
  <sheetData>
    <row r="3" spans="1:46">
      <c r="AB3" s="135" t="s">
        <v>122</v>
      </c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</row>
    <row r="4" spans="1:46" ht="13.8" thickBot="1">
      <c r="A4" s="10" t="s">
        <v>122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R4" s="1"/>
      <c r="AS4" s="1"/>
      <c r="AT4" s="1"/>
    </row>
    <row r="5" spans="1:46" ht="13.8" thickBot="1">
      <c r="A5" s="10" t="s">
        <v>2</v>
      </c>
      <c r="B5" s="148">
        <v>20</v>
      </c>
      <c r="C5" s="150"/>
      <c r="D5" s="150"/>
      <c r="E5" s="150"/>
      <c r="F5" s="150"/>
      <c r="G5" s="149"/>
      <c r="H5" s="157">
        <v>30</v>
      </c>
      <c r="I5" s="159"/>
      <c r="J5" s="159"/>
      <c r="K5" s="159"/>
      <c r="L5" s="159"/>
      <c r="M5" s="158"/>
      <c r="N5" s="151">
        <v>40</v>
      </c>
      <c r="O5" s="155"/>
      <c r="P5" s="155"/>
      <c r="Q5" s="155"/>
      <c r="R5" s="155"/>
      <c r="S5" s="152"/>
      <c r="T5" s="153">
        <v>50</v>
      </c>
      <c r="U5" s="156"/>
      <c r="V5" s="156"/>
      <c r="W5" s="156"/>
      <c r="X5" s="156"/>
      <c r="Y5" s="154"/>
      <c r="AA5" s="10" t="s">
        <v>2</v>
      </c>
      <c r="AB5" s="163">
        <v>20</v>
      </c>
      <c r="AC5" s="163"/>
      <c r="AD5" s="163"/>
      <c r="AE5" s="160">
        <v>30</v>
      </c>
      <c r="AF5" s="160"/>
      <c r="AG5" s="160"/>
      <c r="AH5" s="161">
        <v>40</v>
      </c>
      <c r="AI5" s="161"/>
      <c r="AJ5" s="161"/>
      <c r="AK5" s="162">
        <v>50</v>
      </c>
      <c r="AL5" s="162"/>
      <c r="AM5" s="162"/>
      <c r="AR5" s="1"/>
      <c r="AS5" s="1"/>
      <c r="AT5" s="1"/>
    </row>
    <row r="6" spans="1:46" ht="13.8" thickBot="1">
      <c r="A6" s="10"/>
      <c r="B6" s="148" t="s">
        <v>123</v>
      </c>
      <c r="C6" s="149"/>
      <c r="D6" s="148" t="s">
        <v>126</v>
      </c>
      <c r="E6" s="149"/>
      <c r="F6" s="148" t="s">
        <v>127</v>
      </c>
      <c r="G6" s="149"/>
      <c r="H6" s="157" t="s">
        <v>123</v>
      </c>
      <c r="I6" s="158"/>
      <c r="J6" s="157" t="s">
        <v>126</v>
      </c>
      <c r="K6" s="158"/>
      <c r="L6" s="157" t="s">
        <v>127</v>
      </c>
      <c r="M6" s="158"/>
      <c r="N6" s="151" t="s">
        <v>123</v>
      </c>
      <c r="O6" s="152"/>
      <c r="P6" s="151" t="s">
        <v>126</v>
      </c>
      <c r="Q6" s="152"/>
      <c r="R6" s="151" t="s">
        <v>127</v>
      </c>
      <c r="S6" s="152"/>
      <c r="T6" s="153" t="s">
        <v>123</v>
      </c>
      <c r="U6" s="154"/>
      <c r="V6" s="153" t="s">
        <v>126</v>
      </c>
      <c r="W6" s="154"/>
      <c r="X6" s="153" t="s">
        <v>127</v>
      </c>
      <c r="Y6" s="154"/>
      <c r="AA6" s="10" t="s">
        <v>3</v>
      </c>
      <c r="AB6" s="14">
        <v>1</v>
      </c>
      <c r="AC6" s="14">
        <v>2</v>
      </c>
      <c r="AD6" s="14">
        <v>3</v>
      </c>
      <c r="AE6" s="15">
        <v>1</v>
      </c>
      <c r="AF6" s="15">
        <v>2</v>
      </c>
      <c r="AG6" s="15">
        <v>3</v>
      </c>
      <c r="AH6" s="16">
        <v>1</v>
      </c>
      <c r="AI6" s="16">
        <v>2</v>
      </c>
      <c r="AJ6" s="16">
        <v>3</v>
      </c>
      <c r="AK6" s="17">
        <v>1</v>
      </c>
      <c r="AL6" s="17">
        <v>2</v>
      </c>
      <c r="AM6" s="17">
        <v>3</v>
      </c>
      <c r="AR6" s="1"/>
      <c r="AS6" s="1"/>
      <c r="AT6" s="1"/>
    </row>
    <row r="7" spans="1:46" ht="13.8" thickBot="1">
      <c r="A7" s="10" t="s">
        <v>3</v>
      </c>
      <c r="B7" s="81" t="s">
        <v>124</v>
      </c>
      <c r="C7" s="82" t="s">
        <v>125</v>
      </c>
      <c r="D7" s="81" t="s">
        <v>124</v>
      </c>
      <c r="E7" s="82" t="s">
        <v>125</v>
      </c>
      <c r="F7" s="81" t="s">
        <v>124</v>
      </c>
      <c r="G7" s="82" t="s">
        <v>125</v>
      </c>
      <c r="H7" s="83" t="s">
        <v>124</v>
      </c>
      <c r="I7" s="84" t="s">
        <v>125</v>
      </c>
      <c r="J7" s="83" t="s">
        <v>124</v>
      </c>
      <c r="K7" s="84" t="s">
        <v>125</v>
      </c>
      <c r="L7" s="83" t="s">
        <v>124</v>
      </c>
      <c r="M7" s="84" t="s">
        <v>125</v>
      </c>
      <c r="N7" s="85" t="s">
        <v>124</v>
      </c>
      <c r="O7" s="86" t="s">
        <v>125</v>
      </c>
      <c r="P7" s="85" t="s">
        <v>124</v>
      </c>
      <c r="Q7" s="86" t="s">
        <v>125</v>
      </c>
      <c r="R7" s="85" t="s">
        <v>124</v>
      </c>
      <c r="S7" s="86" t="s">
        <v>125</v>
      </c>
      <c r="T7" s="87" t="s">
        <v>124</v>
      </c>
      <c r="U7" s="88" t="s">
        <v>125</v>
      </c>
      <c r="V7" s="87" t="s">
        <v>124</v>
      </c>
      <c r="W7" s="88" t="s">
        <v>125</v>
      </c>
      <c r="X7" s="87" t="s">
        <v>124</v>
      </c>
      <c r="Y7" s="88" t="s">
        <v>125</v>
      </c>
      <c r="AA7" s="10">
        <v>40</v>
      </c>
      <c r="AB7" s="18">
        <v>40</v>
      </c>
      <c r="AC7" s="18">
        <v>60</v>
      </c>
      <c r="AD7" s="18">
        <v>75</v>
      </c>
      <c r="AE7" s="19">
        <v>35</v>
      </c>
      <c r="AF7" s="19">
        <v>55</v>
      </c>
      <c r="AG7" s="19">
        <v>70</v>
      </c>
      <c r="AH7" s="20">
        <v>30</v>
      </c>
      <c r="AI7" s="20">
        <v>50</v>
      </c>
      <c r="AJ7" s="20">
        <v>60</v>
      </c>
      <c r="AK7" s="21">
        <v>25</v>
      </c>
      <c r="AL7" s="21">
        <v>35</v>
      </c>
      <c r="AM7" s="21">
        <v>45</v>
      </c>
      <c r="AR7" s="1"/>
      <c r="AS7" s="1"/>
      <c r="AT7" s="1"/>
    </row>
    <row r="8" spans="1:46">
      <c r="A8" s="10">
        <v>40</v>
      </c>
      <c r="B8" s="65">
        <v>40</v>
      </c>
      <c r="C8" s="66">
        <v>50</v>
      </c>
      <c r="D8" s="65">
        <v>60</v>
      </c>
      <c r="E8" s="66">
        <v>70</v>
      </c>
      <c r="F8" s="65">
        <v>75</v>
      </c>
      <c r="G8" s="66">
        <v>85</v>
      </c>
      <c r="H8" s="69">
        <v>35</v>
      </c>
      <c r="I8" s="70">
        <v>45</v>
      </c>
      <c r="J8" s="69">
        <v>55</v>
      </c>
      <c r="K8" s="70">
        <v>65</v>
      </c>
      <c r="L8" s="69">
        <v>70</v>
      </c>
      <c r="M8" s="70">
        <v>80</v>
      </c>
      <c r="N8" s="73">
        <v>30</v>
      </c>
      <c r="O8" s="74">
        <v>40</v>
      </c>
      <c r="P8" s="73">
        <v>50</v>
      </c>
      <c r="Q8" s="74">
        <v>60</v>
      </c>
      <c r="R8" s="73">
        <v>60</v>
      </c>
      <c r="S8" s="74">
        <v>70</v>
      </c>
      <c r="T8" s="77">
        <v>25</v>
      </c>
      <c r="U8" s="78">
        <v>35</v>
      </c>
      <c r="V8" s="77">
        <v>35</v>
      </c>
      <c r="W8" s="78">
        <v>45</v>
      </c>
      <c r="X8" s="77">
        <v>45</v>
      </c>
      <c r="Y8" s="78">
        <v>55</v>
      </c>
      <c r="AA8" s="10">
        <v>45</v>
      </c>
      <c r="AB8" s="18">
        <v>45</v>
      </c>
      <c r="AC8" s="18">
        <v>65</v>
      </c>
      <c r="AD8" s="18">
        <v>85</v>
      </c>
      <c r="AE8" s="19">
        <v>40</v>
      </c>
      <c r="AF8" s="19">
        <v>60</v>
      </c>
      <c r="AG8" s="19">
        <v>80</v>
      </c>
      <c r="AH8" s="20">
        <v>35</v>
      </c>
      <c r="AI8" s="20">
        <v>55</v>
      </c>
      <c r="AJ8" s="20">
        <v>70</v>
      </c>
      <c r="AK8" s="21">
        <v>30</v>
      </c>
      <c r="AL8" s="21">
        <v>40</v>
      </c>
      <c r="AM8" s="21">
        <v>55</v>
      </c>
      <c r="AR8" s="1"/>
      <c r="AS8" s="1"/>
      <c r="AT8" s="1"/>
    </row>
    <row r="9" spans="1:46">
      <c r="A9" s="10">
        <v>45</v>
      </c>
      <c r="B9" s="65">
        <v>45</v>
      </c>
      <c r="C9" s="66">
        <v>55</v>
      </c>
      <c r="D9" s="65">
        <v>65</v>
      </c>
      <c r="E9" s="66">
        <v>75</v>
      </c>
      <c r="F9" s="65">
        <v>85</v>
      </c>
      <c r="G9" s="66">
        <v>95</v>
      </c>
      <c r="H9" s="69">
        <v>40</v>
      </c>
      <c r="I9" s="70">
        <v>50</v>
      </c>
      <c r="J9" s="69">
        <v>60</v>
      </c>
      <c r="K9" s="70">
        <v>70</v>
      </c>
      <c r="L9" s="69">
        <v>80</v>
      </c>
      <c r="M9" s="70">
        <v>90</v>
      </c>
      <c r="N9" s="73">
        <v>35</v>
      </c>
      <c r="O9" s="74">
        <v>45</v>
      </c>
      <c r="P9" s="73">
        <v>55</v>
      </c>
      <c r="Q9" s="74">
        <v>65</v>
      </c>
      <c r="R9" s="73">
        <v>70</v>
      </c>
      <c r="S9" s="74">
        <v>80</v>
      </c>
      <c r="T9" s="77">
        <v>30</v>
      </c>
      <c r="U9" s="78">
        <v>40</v>
      </c>
      <c r="V9" s="77">
        <v>40</v>
      </c>
      <c r="W9" s="78">
        <v>50</v>
      </c>
      <c r="X9" s="77">
        <v>55</v>
      </c>
      <c r="Y9" s="78">
        <v>65</v>
      </c>
      <c r="AA9" s="10">
        <v>50</v>
      </c>
      <c r="AB9" s="18">
        <v>50</v>
      </c>
      <c r="AC9" s="18">
        <v>75</v>
      </c>
      <c r="AD9" s="18">
        <v>95</v>
      </c>
      <c r="AE9" s="19">
        <v>45</v>
      </c>
      <c r="AF9" s="19">
        <v>70</v>
      </c>
      <c r="AG9" s="19">
        <v>90</v>
      </c>
      <c r="AH9" s="20">
        <v>40</v>
      </c>
      <c r="AI9" s="20">
        <v>65</v>
      </c>
      <c r="AJ9" s="20">
        <v>80</v>
      </c>
      <c r="AK9" s="21">
        <v>30</v>
      </c>
      <c r="AL9" s="21">
        <v>45</v>
      </c>
      <c r="AM9" s="21">
        <v>60</v>
      </c>
      <c r="AR9" s="1"/>
      <c r="AS9" s="1"/>
      <c r="AT9" s="1"/>
    </row>
    <row r="10" spans="1:46">
      <c r="A10" s="10">
        <v>50</v>
      </c>
      <c r="B10" s="65">
        <v>50</v>
      </c>
      <c r="C10" s="66">
        <v>60</v>
      </c>
      <c r="D10" s="65">
        <v>75</v>
      </c>
      <c r="E10" s="66">
        <v>85</v>
      </c>
      <c r="F10" s="65">
        <v>95</v>
      </c>
      <c r="G10" s="66">
        <v>105</v>
      </c>
      <c r="H10" s="69">
        <v>45</v>
      </c>
      <c r="I10" s="70">
        <v>55</v>
      </c>
      <c r="J10" s="69">
        <v>70</v>
      </c>
      <c r="K10" s="70">
        <v>80</v>
      </c>
      <c r="L10" s="69">
        <v>90</v>
      </c>
      <c r="M10" s="70">
        <v>100</v>
      </c>
      <c r="N10" s="73">
        <v>40</v>
      </c>
      <c r="O10" s="74">
        <v>50</v>
      </c>
      <c r="P10" s="73">
        <v>65</v>
      </c>
      <c r="Q10" s="74">
        <v>75</v>
      </c>
      <c r="R10" s="73">
        <v>80</v>
      </c>
      <c r="S10" s="74">
        <v>90</v>
      </c>
      <c r="T10" s="77">
        <v>30</v>
      </c>
      <c r="U10" s="78">
        <v>40</v>
      </c>
      <c r="V10" s="77">
        <v>45</v>
      </c>
      <c r="W10" s="78">
        <v>55</v>
      </c>
      <c r="X10" s="77">
        <v>60</v>
      </c>
      <c r="Y10" s="78">
        <v>70</v>
      </c>
      <c r="AA10" s="10">
        <v>55</v>
      </c>
      <c r="AB10" s="18">
        <v>55</v>
      </c>
      <c r="AC10" s="18">
        <v>80</v>
      </c>
      <c r="AD10" s="18">
        <v>105</v>
      </c>
      <c r="AE10" s="19">
        <v>50</v>
      </c>
      <c r="AF10" s="19">
        <v>75</v>
      </c>
      <c r="AG10" s="19">
        <v>100</v>
      </c>
      <c r="AH10" s="20">
        <v>45</v>
      </c>
      <c r="AI10" s="20">
        <v>70</v>
      </c>
      <c r="AJ10" s="20">
        <v>90</v>
      </c>
      <c r="AK10" s="21">
        <v>35</v>
      </c>
      <c r="AL10" s="21">
        <v>50</v>
      </c>
      <c r="AM10" s="21">
        <v>65</v>
      </c>
      <c r="AO10" s="1"/>
      <c r="AP10" s="1"/>
      <c r="AQ10" s="1"/>
      <c r="AR10" s="1"/>
      <c r="AS10" s="1"/>
      <c r="AT10" s="1"/>
    </row>
    <row r="11" spans="1:46">
      <c r="A11" s="10">
        <v>55</v>
      </c>
      <c r="B11" s="65">
        <v>55</v>
      </c>
      <c r="C11" s="66">
        <v>65</v>
      </c>
      <c r="D11" s="65">
        <v>80</v>
      </c>
      <c r="E11" s="66">
        <v>90</v>
      </c>
      <c r="F11" s="65">
        <v>105</v>
      </c>
      <c r="G11" s="66">
        <v>115</v>
      </c>
      <c r="H11" s="69">
        <v>50</v>
      </c>
      <c r="I11" s="70">
        <v>60</v>
      </c>
      <c r="J11" s="69">
        <v>75</v>
      </c>
      <c r="K11" s="70">
        <v>85</v>
      </c>
      <c r="L11" s="69">
        <v>100</v>
      </c>
      <c r="M11" s="70">
        <v>110</v>
      </c>
      <c r="N11" s="73">
        <v>45</v>
      </c>
      <c r="O11" s="74">
        <v>55</v>
      </c>
      <c r="P11" s="73">
        <v>70</v>
      </c>
      <c r="Q11" s="74">
        <v>80</v>
      </c>
      <c r="R11" s="73">
        <v>90</v>
      </c>
      <c r="S11" s="74">
        <v>100</v>
      </c>
      <c r="T11" s="77">
        <v>35</v>
      </c>
      <c r="U11" s="78">
        <v>45</v>
      </c>
      <c r="V11" s="77">
        <v>50</v>
      </c>
      <c r="W11" s="78">
        <v>60</v>
      </c>
      <c r="X11" s="77">
        <v>65</v>
      </c>
      <c r="Y11" s="78">
        <v>75</v>
      </c>
      <c r="AA11" s="10">
        <v>60</v>
      </c>
      <c r="AB11" s="18">
        <v>60</v>
      </c>
      <c r="AC11" s="18">
        <v>90</v>
      </c>
      <c r="AD11" s="18">
        <v>115</v>
      </c>
      <c r="AE11" s="19">
        <v>55</v>
      </c>
      <c r="AF11" s="19">
        <v>85</v>
      </c>
      <c r="AG11" s="19">
        <v>110</v>
      </c>
      <c r="AH11" s="20">
        <v>50</v>
      </c>
      <c r="AI11" s="20">
        <v>80</v>
      </c>
      <c r="AJ11" s="20">
        <v>100</v>
      </c>
      <c r="AK11" s="21">
        <v>40</v>
      </c>
      <c r="AL11" s="21">
        <v>60</v>
      </c>
      <c r="AM11" s="21">
        <v>75</v>
      </c>
      <c r="AO11" s="1"/>
      <c r="AP11" s="1"/>
      <c r="AQ11" s="1"/>
      <c r="AR11" s="1"/>
      <c r="AS11" s="1"/>
      <c r="AT11" s="1"/>
    </row>
    <row r="12" spans="1:46">
      <c r="A12" s="10">
        <v>60</v>
      </c>
      <c r="B12" s="65">
        <v>60</v>
      </c>
      <c r="C12" s="66">
        <v>70</v>
      </c>
      <c r="D12" s="65">
        <v>90</v>
      </c>
      <c r="E12" s="66">
        <v>100</v>
      </c>
      <c r="F12" s="65">
        <v>115</v>
      </c>
      <c r="G12" s="66">
        <v>125</v>
      </c>
      <c r="H12" s="69">
        <v>55</v>
      </c>
      <c r="I12" s="70">
        <v>65</v>
      </c>
      <c r="J12" s="69">
        <v>85</v>
      </c>
      <c r="K12" s="70">
        <v>95</v>
      </c>
      <c r="L12" s="69">
        <v>110</v>
      </c>
      <c r="M12" s="70">
        <v>120</v>
      </c>
      <c r="N12" s="73">
        <v>50</v>
      </c>
      <c r="O12" s="74">
        <v>60</v>
      </c>
      <c r="P12" s="73">
        <v>80</v>
      </c>
      <c r="Q12" s="74">
        <v>90</v>
      </c>
      <c r="R12" s="73">
        <v>100</v>
      </c>
      <c r="S12" s="74">
        <v>110</v>
      </c>
      <c r="T12" s="77">
        <v>40</v>
      </c>
      <c r="U12" s="78">
        <v>50</v>
      </c>
      <c r="V12" s="77">
        <v>60</v>
      </c>
      <c r="W12" s="78">
        <v>70</v>
      </c>
      <c r="X12" s="77">
        <v>75</v>
      </c>
      <c r="Y12" s="78">
        <v>85</v>
      </c>
      <c r="AA12" s="10">
        <v>65</v>
      </c>
      <c r="AB12" s="18">
        <v>65</v>
      </c>
      <c r="AC12" s="18">
        <v>100</v>
      </c>
      <c r="AD12" s="18">
        <v>125</v>
      </c>
      <c r="AE12" s="19">
        <v>60</v>
      </c>
      <c r="AF12" s="19">
        <v>95</v>
      </c>
      <c r="AG12" s="19">
        <v>120</v>
      </c>
      <c r="AH12" s="20">
        <v>55</v>
      </c>
      <c r="AI12" s="20">
        <v>85</v>
      </c>
      <c r="AJ12" s="20">
        <v>110</v>
      </c>
      <c r="AK12" s="21">
        <v>45</v>
      </c>
      <c r="AL12" s="21">
        <v>65</v>
      </c>
      <c r="AM12" s="21">
        <v>85</v>
      </c>
      <c r="AO12" s="1"/>
      <c r="AP12" s="1"/>
      <c r="AQ12" s="1"/>
      <c r="AR12" s="1"/>
      <c r="AS12" s="1"/>
      <c r="AT12" s="1"/>
    </row>
    <row r="13" spans="1:46">
      <c r="A13" s="10">
        <v>65</v>
      </c>
      <c r="B13" s="65">
        <v>65</v>
      </c>
      <c r="C13" s="66">
        <v>75</v>
      </c>
      <c r="D13" s="65">
        <v>100</v>
      </c>
      <c r="E13" s="66">
        <v>110</v>
      </c>
      <c r="F13" s="65">
        <v>125</v>
      </c>
      <c r="G13" s="66">
        <v>135</v>
      </c>
      <c r="H13" s="69">
        <v>60</v>
      </c>
      <c r="I13" s="70">
        <v>70</v>
      </c>
      <c r="J13" s="69">
        <v>95</v>
      </c>
      <c r="K13" s="70">
        <v>105</v>
      </c>
      <c r="L13" s="69">
        <v>120</v>
      </c>
      <c r="M13" s="70">
        <v>130</v>
      </c>
      <c r="N13" s="73">
        <v>55</v>
      </c>
      <c r="O13" s="74">
        <v>65</v>
      </c>
      <c r="P13" s="73">
        <v>85</v>
      </c>
      <c r="Q13" s="74">
        <v>95</v>
      </c>
      <c r="R13" s="73">
        <v>110</v>
      </c>
      <c r="S13" s="74">
        <v>120</v>
      </c>
      <c r="T13" s="77">
        <v>45</v>
      </c>
      <c r="U13" s="78">
        <v>55</v>
      </c>
      <c r="V13" s="77">
        <v>65</v>
      </c>
      <c r="W13" s="78">
        <v>75</v>
      </c>
      <c r="X13" s="77">
        <v>85</v>
      </c>
      <c r="Y13" s="78">
        <v>95</v>
      </c>
      <c r="AA13" s="10">
        <v>70</v>
      </c>
      <c r="AB13" s="18">
        <v>75</v>
      </c>
      <c r="AC13" s="18">
        <v>110</v>
      </c>
      <c r="AD13" s="18">
        <v>140</v>
      </c>
      <c r="AE13" s="19">
        <v>70</v>
      </c>
      <c r="AF13" s="19">
        <v>105</v>
      </c>
      <c r="AG13" s="19">
        <v>135</v>
      </c>
      <c r="AH13" s="20">
        <v>60</v>
      </c>
      <c r="AI13" s="20">
        <v>95</v>
      </c>
      <c r="AJ13" s="20">
        <v>120</v>
      </c>
      <c r="AK13" s="21">
        <v>45</v>
      </c>
      <c r="AL13" s="21">
        <v>70</v>
      </c>
      <c r="AM13" s="21">
        <v>90</v>
      </c>
      <c r="AO13" s="1"/>
      <c r="AP13" s="1"/>
      <c r="AQ13" s="1"/>
      <c r="AR13" s="1"/>
      <c r="AS13" s="1"/>
      <c r="AT13" s="1"/>
    </row>
    <row r="14" spans="1:46">
      <c r="A14" s="10">
        <v>70</v>
      </c>
      <c r="B14" s="65">
        <v>75</v>
      </c>
      <c r="C14" s="66">
        <v>85</v>
      </c>
      <c r="D14" s="65">
        <v>110</v>
      </c>
      <c r="E14" s="66">
        <v>120</v>
      </c>
      <c r="F14" s="65">
        <v>140</v>
      </c>
      <c r="G14" s="66">
        <v>150</v>
      </c>
      <c r="H14" s="69">
        <v>70</v>
      </c>
      <c r="I14" s="70">
        <v>80</v>
      </c>
      <c r="J14" s="69">
        <v>105</v>
      </c>
      <c r="K14" s="70">
        <v>115</v>
      </c>
      <c r="L14" s="69">
        <v>135</v>
      </c>
      <c r="M14" s="70">
        <v>145</v>
      </c>
      <c r="N14" s="73">
        <v>60</v>
      </c>
      <c r="O14" s="74">
        <v>70</v>
      </c>
      <c r="P14" s="73">
        <v>95</v>
      </c>
      <c r="Q14" s="74">
        <v>105</v>
      </c>
      <c r="R14" s="73">
        <v>120</v>
      </c>
      <c r="S14" s="74">
        <v>130</v>
      </c>
      <c r="T14" s="77">
        <v>45</v>
      </c>
      <c r="U14" s="78">
        <v>55</v>
      </c>
      <c r="V14" s="77">
        <v>70</v>
      </c>
      <c r="W14" s="78">
        <v>80</v>
      </c>
      <c r="X14" s="77">
        <v>90</v>
      </c>
      <c r="Y14" s="78">
        <v>100</v>
      </c>
      <c r="AA14" s="10">
        <v>75</v>
      </c>
      <c r="AB14" s="18">
        <v>80</v>
      </c>
      <c r="AC14" s="18">
        <v>120</v>
      </c>
      <c r="AD14" s="18">
        <v>155</v>
      </c>
      <c r="AE14" s="19">
        <v>75</v>
      </c>
      <c r="AF14" s="19">
        <v>115</v>
      </c>
      <c r="AG14" s="19">
        <v>145</v>
      </c>
      <c r="AH14" s="20">
        <v>65</v>
      </c>
      <c r="AI14" s="20">
        <v>100</v>
      </c>
      <c r="AJ14" s="20">
        <v>130</v>
      </c>
      <c r="AK14" s="21">
        <v>50</v>
      </c>
      <c r="AL14" s="21">
        <v>75</v>
      </c>
      <c r="AM14" s="21">
        <v>95</v>
      </c>
      <c r="AO14" s="1"/>
      <c r="AP14" s="1"/>
      <c r="AQ14" s="1"/>
      <c r="AR14" s="1"/>
      <c r="AS14" s="1"/>
      <c r="AT14" s="1"/>
    </row>
    <row r="15" spans="1:46">
      <c r="A15" s="10">
        <v>75</v>
      </c>
      <c r="B15" s="65">
        <v>80</v>
      </c>
      <c r="C15" s="66">
        <v>90</v>
      </c>
      <c r="D15" s="65">
        <v>120</v>
      </c>
      <c r="E15" s="66">
        <v>130</v>
      </c>
      <c r="F15" s="65">
        <v>155</v>
      </c>
      <c r="G15" s="66">
        <v>165</v>
      </c>
      <c r="H15" s="69">
        <v>75</v>
      </c>
      <c r="I15" s="70">
        <v>85</v>
      </c>
      <c r="J15" s="69">
        <v>115</v>
      </c>
      <c r="K15" s="70">
        <v>125</v>
      </c>
      <c r="L15" s="69">
        <v>145</v>
      </c>
      <c r="M15" s="70">
        <v>155</v>
      </c>
      <c r="N15" s="73">
        <v>65</v>
      </c>
      <c r="O15" s="74">
        <v>75</v>
      </c>
      <c r="P15" s="73">
        <v>100</v>
      </c>
      <c r="Q15" s="74">
        <v>110</v>
      </c>
      <c r="R15" s="73">
        <v>130</v>
      </c>
      <c r="S15" s="74">
        <v>140</v>
      </c>
      <c r="T15" s="77">
        <v>50</v>
      </c>
      <c r="U15" s="78">
        <v>60</v>
      </c>
      <c r="V15" s="77">
        <v>75</v>
      </c>
      <c r="W15" s="78">
        <v>85</v>
      </c>
      <c r="X15" s="77">
        <v>95</v>
      </c>
      <c r="Y15" s="78">
        <v>105</v>
      </c>
      <c r="AA15" s="10">
        <v>80</v>
      </c>
      <c r="AB15" s="18">
        <v>85</v>
      </c>
      <c r="AC15" s="18">
        <v>125</v>
      </c>
      <c r="AD15" s="18">
        <v>160</v>
      </c>
      <c r="AE15" s="19">
        <v>80</v>
      </c>
      <c r="AF15" s="19">
        <v>120</v>
      </c>
      <c r="AG15" s="19">
        <v>155</v>
      </c>
      <c r="AH15" s="20">
        <v>70</v>
      </c>
      <c r="AI15" s="20">
        <v>110</v>
      </c>
      <c r="AJ15" s="20">
        <v>140</v>
      </c>
      <c r="AK15" s="21">
        <v>55</v>
      </c>
      <c r="AL15" s="21">
        <v>80</v>
      </c>
      <c r="AM15" s="21">
        <v>105</v>
      </c>
      <c r="AO15" s="1"/>
      <c r="AP15" s="1"/>
      <c r="AQ15" s="1"/>
      <c r="AR15" s="1"/>
      <c r="AS15" s="1"/>
      <c r="AT15" s="1"/>
    </row>
    <row r="16" spans="1:46">
      <c r="A16" s="10">
        <v>80</v>
      </c>
      <c r="B16" s="65">
        <v>85</v>
      </c>
      <c r="C16" s="66">
        <v>95</v>
      </c>
      <c r="D16" s="65">
        <v>125</v>
      </c>
      <c r="E16" s="66">
        <v>135</v>
      </c>
      <c r="F16" s="65">
        <v>160</v>
      </c>
      <c r="G16" s="66">
        <v>170</v>
      </c>
      <c r="H16" s="69">
        <v>80</v>
      </c>
      <c r="I16" s="70">
        <v>90</v>
      </c>
      <c r="J16" s="69">
        <v>120</v>
      </c>
      <c r="K16" s="70">
        <v>130</v>
      </c>
      <c r="L16" s="69">
        <v>155</v>
      </c>
      <c r="M16" s="70">
        <v>165</v>
      </c>
      <c r="N16" s="73">
        <v>70</v>
      </c>
      <c r="O16" s="74">
        <v>80</v>
      </c>
      <c r="P16" s="73">
        <v>110</v>
      </c>
      <c r="Q16" s="74">
        <v>120</v>
      </c>
      <c r="R16" s="73">
        <v>140</v>
      </c>
      <c r="S16" s="74">
        <v>150</v>
      </c>
      <c r="T16" s="77">
        <v>55</v>
      </c>
      <c r="U16" s="78">
        <v>65</v>
      </c>
      <c r="V16" s="77">
        <v>80</v>
      </c>
      <c r="W16" s="78">
        <v>90</v>
      </c>
      <c r="X16" s="77">
        <v>105</v>
      </c>
      <c r="Y16" s="78">
        <v>115</v>
      </c>
      <c r="AA16" s="10">
        <v>85</v>
      </c>
      <c r="AB16" s="18">
        <v>90</v>
      </c>
      <c r="AC16" s="18">
        <v>135</v>
      </c>
      <c r="AD16" s="18">
        <v>170</v>
      </c>
      <c r="AE16" s="19">
        <v>85</v>
      </c>
      <c r="AF16" s="19">
        <v>130</v>
      </c>
      <c r="AG16" s="19">
        <v>155</v>
      </c>
      <c r="AH16" s="20">
        <v>75</v>
      </c>
      <c r="AI16" s="20">
        <v>115</v>
      </c>
      <c r="AJ16" s="20">
        <v>150</v>
      </c>
      <c r="AK16" s="21">
        <v>55</v>
      </c>
      <c r="AL16" s="21">
        <v>85</v>
      </c>
      <c r="AM16" s="21">
        <v>110</v>
      </c>
      <c r="AO16" s="1"/>
      <c r="AP16" s="1"/>
      <c r="AQ16" s="1"/>
      <c r="AR16" s="1"/>
      <c r="AS16" s="1"/>
      <c r="AT16" s="1"/>
    </row>
    <row r="17" spans="1:46">
      <c r="A17" s="10">
        <v>85</v>
      </c>
      <c r="B17" s="65">
        <v>90</v>
      </c>
      <c r="C17" s="66">
        <v>100</v>
      </c>
      <c r="D17" s="65">
        <v>135</v>
      </c>
      <c r="E17" s="66">
        <v>145</v>
      </c>
      <c r="F17" s="65">
        <v>170</v>
      </c>
      <c r="G17" s="66">
        <v>180</v>
      </c>
      <c r="H17" s="69">
        <v>85</v>
      </c>
      <c r="I17" s="70">
        <v>95</v>
      </c>
      <c r="J17" s="69">
        <v>130</v>
      </c>
      <c r="K17" s="70">
        <v>140</v>
      </c>
      <c r="L17" s="69">
        <v>155</v>
      </c>
      <c r="M17" s="70">
        <v>165</v>
      </c>
      <c r="N17" s="73">
        <v>75</v>
      </c>
      <c r="O17" s="74">
        <v>85</v>
      </c>
      <c r="P17" s="73">
        <v>115</v>
      </c>
      <c r="Q17" s="74">
        <v>125</v>
      </c>
      <c r="R17" s="73">
        <v>150</v>
      </c>
      <c r="S17" s="74">
        <v>160</v>
      </c>
      <c r="T17" s="77">
        <v>55</v>
      </c>
      <c r="U17" s="78">
        <v>65</v>
      </c>
      <c r="V17" s="77">
        <v>85</v>
      </c>
      <c r="W17" s="78">
        <v>95</v>
      </c>
      <c r="X17" s="77">
        <v>110</v>
      </c>
      <c r="Y17" s="78">
        <v>120</v>
      </c>
      <c r="AA17" s="10">
        <v>90</v>
      </c>
      <c r="AB17" s="18">
        <v>95</v>
      </c>
      <c r="AC17" s="18">
        <v>145</v>
      </c>
      <c r="AD17" s="18">
        <v>180</v>
      </c>
      <c r="AE17" s="19">
        <v>90</v>
      </c>
      <c r="AF17" s="19">
        <v>140</v>
      </c>
      <c r="AG17" s="19">
        <v>165</v>
      </c>
      <c r="AH17" s="20">
        <v>80</v>
      </c>
      <c r="AI17" s="20">
        <v>125</v>
      </c>
      <c r="AJ17" s="20">
        <v>155</v>
      </c>
      <c r="AK17" s="21">
        <v>60</v>
      </c>
      <c r="AL17" s="21">
        <v>95</v>
      </c>
      <c r="AM17" s="21">
        <v>120</v>
      </c>
      <c r="AO17" s="1"/>
      <c r="AP17" s="1"/>
      <c r="AQ17" s="1"/>
      <c r="AR17" s="1"/>
      <c r="AS17" s="1"/>
      <c r="AT17" s="1"/>
    </row>
    <row r="18" spans="1:46" ht="13.8" thickBot="1">
      <c r="A18" s="10">
        <v>90</v>
      </c>
      <c r="B18" s="67">
        <v>95</v>
      </c>
      <c r="C18" s="68">
        <v>105</v>
      </c>
      <c r="D18" s="67">
        <v>145</v>
      </c>
      <c r="E18" s="68">
        <v>155</v>
      </c>
      <c r="F18" s="67">
        <v>180</v>
      </c>
      <c r="G18" s="68">
        <v>190</v>
      </c>
      <c r="H18" s="71">
        <v>90</v>
      </c>
      <c r="I18" s="72">
        <v>100</v>
      </c>
      <c r="J18" s="71">
        <v>140</v>
      </c>
      <c r="K18" s="72">
        <v>150</v>
      </c>
      <c r="L18" s="71">
        <v>165</v>
      </c>
      <c r="M18" s="72">
        <v>175</v>
      </c>
      <c r="N18" s="75">
        <v>80</v>
      </c>
      <c r="O18" s="76">
        <v>90</v>
      </c>
      <c r="P18" s="75">
        <v>125</v>
      </c>
      <c r="Q18" s="76">
        <v>135</v>
      </c>
      <c r="R18" s="75">
        <v>155</v>
      </c>
      <c r="S18" s="76">
        <v>165</v>
      </c>
      <c r="T18" s="79">
        <v>60</v>
      </c>
      <c r="U18" s="80">
        <v>70</v>
      </c>
      <c r="V18" s="79">
        <v>95</v>
      </c>
      <c r="W18" s="80">
        <v>105</v>
      </c>
      <c r="X18" s="79">
        <v>120</v>
      </c>
      <c r="Y18" s="80">
        <v>130</v>
      </c>
      <c r="AO18" s="1"/>
      <c r="AP18" s="1"/>
      <c r="AQ18" s="1"/>
      <c r="AR18" s="1"/>
      <c r="AS18" s="1"/>
      <c r="AT18" s="1"/>
    </row>
    <row r="19" spans="1:46">
      <c r="AO19" s="1"/>
      <c r="AP19" s="1"/>
      <c r="AQ19" s="1"/>
      <c r="AR19" s="1"/>
      <c r="AS19" s="1"/>
      <c r="AT19" s="1"/>
    </row>
    <row r="20" spans="1:46">
      <c r="AO20" s="1"/>
      <c r="AP20" s="1"/>
      <c r="AQ20" s="1"/>
      <c r="AR20" s="1"/>
      <c r="AS20" s="1"/>
      <c r="AT20" s="1"/>
    </row>
    <row r="21" spans="1:4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AA21" s="10"/>
      <c r="AB21" s="135" t="s">
        <v>128</v>
      </c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O21" s="1"/>
      <c r="AP21" s="1"/>
      <c r="AQ21" s="1"/>
      <c r="AR21" s="1"/>
      <c r="AS21" s="1"/>
      <c r="AT21" s="1"/>
    </row>
    <row r="22" spans="1:46" ht="13.8" thickBot="1">
      <c r="A22" s="10" t="s">
        <v>128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O22" s="1"/>
      <c r="AP22" s="1"/>
      <c r="AQ22" s="1"/>
      <c r="AR22" s="1"/>
      <c r="AS22" s="1"/>
      <c r="AT22" s="1"/>
    </row>
    <row r="23" spans="1:46" ht="13.8" thickBot="1">
      <c r="A23" s="10" t="s">
        <v>2</v>
      </c>
      <c r="B23" s="148">
        <v>20</v>
      </c>
      <c r="C23" s="150"/>
      <c r="D23" s="150"/>
      <c r="E23" s="150"/>
      <c r="F23" s="150"/>
      <c r="G23" s="149"/>
      <c r="H23" s="157">
        <v>30</v>
      </c>
      <c r="I23" s="159"/>
      <c r="J23" s="159"/>
      <c r="K23" s="159"/>
      <c r="L23" s="159"/>
      <c r="M23" s="158"/>
      <c r="N23" s="151">
        <v>40</v>
      </c>
      <c r="O23" s="155"/>
      <c r="P23" s="155"/>
      <c r="Q23" s="155"/>
      <c r="R23" s="155"/>
      <c r="S23" s="152"/>
      <c r="T23" s="153">
        <v>50</v>
      </c>
      <c r="U23" s="156"/>
      <c r="V23" s="156"/>
      <c r="W23" s="156"/>
      <c r="X23" s="156"/>
      <c r="Y23" s="154"/>
      <c r="AA23" s="10" t="s">
        <v>2</v>
      </c>
      <c r="AB23" s="163">
        <v>20</v>
      </c>
      <c r="AC23" s="163"/>
      <c r="AD23" s="163"/>
      <c r="AE23" s="160">
        <v>30</v>
      </c>
      <c r="AF23" s="160"/>
      <c r="AG23" s="160"/>
      <c r="AH23" s="161">
        <v>40</v>
      </c>
      <c r="AI23" s="161"/>
      <c r="AJ23" s="161"/>
      <c r="AK23" s="162">
        <v>50</v>
      </c>
      <c r="AL23" s="162"/>
      <c r="AM23" s="162"/>
      <c r="AO23" s="1"/>
      <c r="AP23" s="1"/>
      <c r="AQ23" s="1"/>
      <c r="AR23" s="1"/>
      <c r="AS23" s="1"/>
      <c r="AT23" s="1"/>
    </row>
    <row r="24" spans="1:46" ht="13.8" thickBot="1">
      <c r="A24" s="10"/>
      <c r="B24" s="148" t="s">
        <v>123</v>
      </c>
      <c r="C24" s="149"/>
      <c r="D24" s="148" t="s">
        <v>126</v>
      </c>
      <c r="E24" s="149"/>
      <c r="F24" s="148" t="s">
        <v>127</v>
      </c>
      <c r="G24" s="149"/>
      <c r="H24" s="157" t="s">
        <v>123</v>
      </c>
      <c r="I24" s="158"/>
      <c r="J24" s="157" t="s">
        <v>126</v>
      </c>
      <c r="K24" s="158"/>
      <c r="L24" s="157" t="s">
        <v>127</v>
      </c>
      <c r="M24" s="158"/>
      <c r="N24" s="151" t="s">
        <v>123</v>
      </c>
      <c r="O24" s="152"/>
      <c r="P24" s="151" t="s">
        <v>126</v>
      </c>
      <c r="Q24" s="152"/>
      <c r="R24" s="151" t="s">
        <v>127</v>
      </c>
      <c r="S24" s="152"/>
      <c r="T24" s="153" t="s">
        <v>123</v>
      </c>
      <c r="U24" s="154"/>
      <c r="V24" s="153" t="s">
        <v>126</v>
      </c>
      <c r="W24" s="154"/>
      <c r="X24" s="153" t="s">
        <v>127</v>
      </c>
      <c r="Y24" s="154"/>
      <c r="AA24" s="10" t="s">
        <v>3</v>
      </c>
      <c r="AB24" s="14">
        <v>1</v>
      </c>
      <c r="AC24" s="14">
        <v>2</v>
      </c>
      <c r="AD24" s="14">
        <v>3</v>
      </c>
      <c r="AE24" s="15">
        <v>1</v>
      </c>
      <c r="AF24" s="15">
        <v>2</v>
      </c>
      <c r="AG24" s="15">
        <v>3</v>
      </c>
      <c r="AH24" s="16">
        <v>1</v>
      </c>
      <c r="AI24" s="16">
        <v>2</v>
      </c>
      <c r="AJ24" s="16">
        <v>3</v>
      </c>
      <c r="AK24" s="17">
        <v>1</v>
      </c>
      <c r="AL24" s="17">
        <v>2</v>
      </c>
      <c r="AM24" s="17">
        <v>3</v>
      </c>
      <c r="AO24" s="1"/>
      <c r="AP24" s="1"/>
      <c r="AQ24" s="1"/>
      <c r="AR24" s="1"/>
      <c r="AS24" s="1"/>
      <c r="AT24" s="1"/>
    </row>
    <row r="25" spans="1:46" ht="13.8" thickBot="1">
      <c r="A25" s="10" t="s">
        <v>3</v>
      </c>
      <c r="B25" s="81" t="s">
        <v>124</v>
      </c>
      <c r="C25" s="82" t="s">
        <v>125</v>
      </c>
      <c r="D25" s="81" t="s">
        <v>124</v>
      </c>
      <c r="E25" s="82" t="s">
        <v>125</v>
      </c>
      <c r="F25" s="81" t="s">
        <v>124</v>
      </c>
      <c r="G25" s="82" t="s">
        <v>125</v>
      </c>
      <c r="H25" s="83" t="s">
        <v>124</v>
      </c>
      <c r="I25" s="84" t="s">
        <v>125</v>
      </c>
      <c r="J25" s="83" t="s">
        <v>124</v>
      </c>
      <c r="K25" s="84" t="s">
        <v>125</v>
      </c>
      <c r="L25" s="83" t="s">
        <v>124</v>
      </c>
      <c r="M25" s="84" t="s">
        <v>125</v>
      </c>
      <c r="N25" s="85" t="s">
        <v>124</v>
      </c>
      <c r="O25" s="86" t="s">
        <v>125</v>
      </c>
      <c r="P25" s="85" t="s">
        <v>124</v>
      </c>
      <c r="Q25" s="86" t="s">
        <v>125</v>
      </c>
      <c r="R25" s="85" t="s">
        <v>124</v>
      </c>
      <c r="S25" s="86" t="s">
        <v>125</v>
      </c>
      <c r="T25" s="87" t="s">
        <v>124</v>
      </c>
      <c r="U25" s="88" t="s">
        <v>125</v>
      </c>
      <c r="V25" s="87" t="s">
        <v>124</v>
      </c>
      <c r="W25" s="88" t="s">
        <v>125</v>
      </c>
      <c r="X25" s="87" t="s">
        <v>124</v>
      </c>
      <c r="Y25" s="88" t="s">
        <v>125</v>
      </c>
      <c r="AA25" s="10">
        <v>50</v>
      </c>
      <c r="AB25" s="18">
        <v>55</v>
      </c>
      <c r="AC25" s="18">
        <v>85</v>
      </c>
      <c r="AD25" s="18">
        <v>110</v>
      </c>
      <c r="AE25" s="19">
        <v>50</v>
      </c>
      <c r="AF25" s="19">
        <v>80</v>
      </c>
      <c r="AG25" s="19">
        <v>100</v>
      </c>
      <c r="AH25" s="20">
        <v>45</v>
      </c>
      <c r="AI25" s="20">
        <v>70</v>
      </c>
      <c r="AJ25" s="20">
        <v>85</v>
      </c>
      <c r="AK25" s="21">
        <v>35</v>
      </c>
      <c r="AL25" s="21">
        <v>55</v>
      </c>
      <c r="AM25" s="21">
        <v>70</v>
      </c>
      <c r="AO25" s="1"/>
      <c r="AP25" s="1"/>
      <c r="AQ25" s="1"/>
      <c r="AR25" s="1"/>
      <c r="AS25" s="1"/>
      <c r="AT25" s="1"/>
    </row>
    <row r="26" spans="1:46">
      <c r="A26" s="10">
        <v>50</v>
      </c>
      <c r="B26" s="65">
        <v>55</v>
      </c>
      <c r="C26" s="66">
        <v>65</v>
      </c>
      <c r="D26" s="65">
        <v>85</v>
      </c>
      <c r="E26" s="66">
        <v>95</v>
      </c>
      <c r="F26" s="65">
        <v>110</v>
      </c>
      <c r="G26" s="66">
        <v>120</v>
      </c>
      <c r="H26" s="69">
        <v>50</v>
      </c>
      <c r="I26" s="70">
        <v>60</v>
      </c>
      <c r="J26" s="69">
        <v>80</v>
      </c>
      <c r="K26" s="70">
        <v>90</v>
      </c>
      <c r="L26" s="69">
        <v>100</v>
      </c>
      <c r="M26" s="70">
        <v>110</v>
      </c>
      <c r="N26" s="73">
        <v>45</v>
      </c>
      <c r="O26" s="74">
        <v>55</v>
      </c>
      <c r="P26" s="73">
        <v>70</v>
      </c>
      <c r="Q26" s="74">
        <v>80</v>
      </c>
      <c r="R26" s="73">
        <v>85</v>
      </c>
      <c r="S26" s="74">
        <v>95</v>
      </c>
      <c r="T26" s="77">
        <v>35</v>
      </c>
      <c r="U26" s="78">
        <v>45</v>
      </c>
      <c r="V26" s="77">
        <v>55</v>
      </c>
      <c r="W26" s="78">
        <v>65</v>
      </c>
      <c r="X26" s="77">
        <v>70</v>
      </c>
      <c r="Y26" s="78">
        <v>80</v>
      </c>
      <c r="AA26" s="10">
        <v>55</v>
      </c>
      <c r="AB26" s="18">
        <v>65</v>
      </c>
      <c r="AC26" s="18">
        <v>100</v>
      </c>
      <c r="AD26" s="18">
        <v>125</v>
      </c>
      <c r="AE26" s="19">
        <v>60</v>
      </c>
      <c r="AF26" s="19">
        <v>90</v>
      </c>
      <c r="AG26" s="19">
        <v>105</v>
      </c>
      <c r="AH26" s="20">
        <v>50</v>
      </c>
      <c r="AI26" s="20">
        <v>75</v>
      </c>
      <c r="AJ26" s="20">
        <v>95</v>
      </c>
      <c r="AK26" s="21">
        <v>40</v>
      </c>
      <c r="AL26" s="21">
        <v>60</v>
      </c>
      <c r="AM26" s="21">
        <v>80</v>
      </c>
      <c r="AO26" s="1"/>
      <c r="AP26" s="1"/>
      <c r="AQ26" s="1"/>
      <c r="AR26" s="1"/>
      <c r="AS26" s="1"/>
      <c r="AT26" s="1"/>
    </row>
    <row r="27" spans="1:46">
      <c r="A27" s="10">
        <v>55</v>
      </c>
      <c r="B27" s="65">
        <v>65</v>
      </c>
      <c r="C27" s="66">
        <v>75</v>
      </c>
      <c r="D27" s="65">
        <v>100</v>
      </c>
      <c r="E27" s="66">
        <v>110</v>
      </c>
      <c r="F27" s="65">
        <v>125</v>
      </c>
      <c r="G27" s="66">
        <v>135</v>
      </c>
      <c r="H27" s="69">
        <v>60</v>
      </c>
      <c r="I27" s="70">
        <v>70</v>
      </c>
      <c r="J27" s="69">
        <v>90</v>
      </c>
      <c r="K27" s="70">
        <v>100</v>
      </c>
      <c r="L27" s="69">
        <v>105</v>
      </c>
      <c r="M27" s="70">
        <v>115</v>
      </c>
      <c r="N27" s="73">
        <v>50</v>
      </c>
      <c r="O27" s="74">
        <v>60</v>
      </c>
      <c r="P27" s="73">
        <v>75</v>
      </c>
      <c r="Q27" s="74">
        <v>85</v>
      </c>
      <c r="R27" s="73">
        <v>95</v>
      </c>
      <c r="S27" s="74">
        <v>105</v>
      </c>
      <c r="T27" s="77">
        <v>40</v>
      </c>
      <c r="U27" s="78">
        <v>50</v>
      </c>
      <c r="V27" s="77">
        <v>60</v>
      </c>
      <c r="W27" s="78">
        <v>70</v>
      </c>
      <c r="X27" s="77">
        <v>80</v>
      </c>
      <c r="Y27" s="78">
        <v>90</v>
      </c>
      <c r="AA27" s="10">
        <v>60</v>
      </c>
      <c r="AB27" s="18">
        <v>70</v>
      </c>
      <c r="AC27" s="18">
        <v>110</v>
      </c>
      <c r="AD27" s="18">
        <v>140</v>
      </c>
      <c r="AE27" s="19">
        <v>65</v>
      </c>
      <c r="AF27" s="19">
        <v>100</v>
      </c>
      <c r="AG27" s="19">
        <v>125</v>
      </c>
      <c r="AH27" s="20">
        <v>55</v>
      </c>
      <c r="AI27" s="20">
        <v>85</v>
      </c>
      <c r="AJ27" s="20">
        <v>105</v>
      </c>
      <c r="AK27" s="21">
        <v>45</v>
      </c>
      <c r="AL27" s="21">
        <v>70</v>
      </c>
      <c r="AM27" s="21">
        <v>85</v>
      </c>
      <c r="AO27" s="1"/>
      <c r="AP27" s="1"/>
      <c r="AQ27" s="1"/>
      <c r="AR27" s="1"/>
      <c r="AS27" s="1"/>
      <c r="AT27" s="1"/>
    </row>
    <row r="28" spans="1:46">
      <c r="A28" s="10">
        <v>60</v>
      </c>
      <c r="B28" s="65">
        <v>70</v>
      </c>
      <c r="C28" s="66">
        <v>80</v>
      </c>
      <c r="D28" s="65">
        <v>110</v>
      </c>
      <c r="E28" s="66">
        <v>120</v>
      </c>
      <c r="F28" s="65">
        <v>140</v>
      </c>
      <c r="G28" s="66">
        <v>150</v>
      </c>
      <c r="H28" s="69">
        <v>65</v>
      </c>
      <c r="I28" s="70">
        <v>75</v>
      </c>
      <c r="J28" s="69">
        <v>100</v>
      </c>
      <c r="K28" s="70">
        <v>110</v>
      </c>
      <c r="L28" s="69">
        <v>125</v>
      </c>
      <c r="M28" s="70">
        <v>135</v>
      </c>
      <c r="N28" s="73">
        <v>55</v>
      </c>
      <c r="O28" s="74">
        <v>65</v>
      </c>
      <c r="P28" s="73">
        <v>85</v>
      </c>
      <c r="Q28" s="74">
        <v>95</v>
      </c>
      <c r="R28" s="73">
        <v>105</v>
      </c>
      <c r="S28" s="74">
        <v>115</v>
      </c>
      <c r="T28" s="77">
        <v>45</v>
      </c>
      <c r="U28" s="78">
        <v>55</v>
      </c>
      <c r="V28" s="77">
        <v>70</v>
      </c>
      <c r="W28" s="78">
        <v>80</v>
      </c>
      <c r="X28" s="77">
        <v>85</v>
      </c>
      <c r="Y28" s="78">
        <v>95</v>
      </c>
      <c r="AA28" s="10">
        <v>65</v>
      </c>
      <c r="AB28" s="18">
        <v>75</v>
      </c>
      <c r="AC28" s="18">
        <v>115</v>
      </c>
      <c r="AD28" s="18">
        <v>145</v>
      </c>
      <c r="AE28" s="19">
        <v>70</v>
      </c>
      <c r="AF28" s="19">
        <v>105</v>
      </c>
      <c r="AG28" s="19">
        <v>135</v>
      </c>
      <c r="AH28" s="20">
        <v>60</v>
      </c>
      <c r="AI28" s="20">
        <v>90</v>
      </c>
      <c r="AJ28" s="20">
        <v>115</v>
      </c>
      <c r="AK28" s="21">
        <v>50</v>
      </c>
      <c r="AL28" s="21">
        <v>75</v>
      </c>
      <c r="AM28" s="21">
        <v>90</v>
      </c>
      <c r="AO28" s="1"/>
      <c r="AP28" s="1"/>
      <c r="AQ28" s="1"/>
      <c r="AR28" s="1"/>
      <c r="AS28" s="1"/>
      <c r="AT28" s="1"/>
    </row>
    <row r="29" spans="1:46">
      <c r="A29" s="10">
        <v>65</v>
      </c>
      <c r="B29" s="65">
        <v>75</v>
      </c>
      <c r="C29" s="66">
        <v>85</v>
      </c>
      <c r="D29" s="65">
        <v>115</v>
      </c>
      <c r="E29" s="66">
        <v>125</v>
      </c>
      <c r="F29" s="65">
        <v>145</v>
      </c>
      <c r="G29" s="66">
        <v>155</v>
      </c>
      <c r="H29" s="69">
        <v>70</v>
      </c>
      <c r="I29" s="70">
        <v>80</v>
      </c>
      <c r="J29" s="69">
        <v>105</v>
      </c>
      <c r="K29" s="70">
        <v>115</v>
      </c>
      <c r="L29" s="69">
        <v>135</v>
      </c>
      <c r="M29" s="70">
        <v>145</v>
      </c>
      <c r="N29" s="73">
        <v>60</v>
      </c>
      <c r="O29" s="74">
        <v>65</v>
      </c>
      <c r="P29" s="73">
        <v>90</v>
      </c>
      <c r="Q29" s="74">
        <v>110</v>
      </c>
      <c r="R29" s="73">
        <v>115</v>
      </c>
      <c r="S29" s="74">
        <v>125</v>
      </c>
      <c r="T29" s="77">
        <v>50</v>
      </c>
      <c r="U29" s="78">
        <v>60</v>
      </c>
      <c r="V29" s="77">
        <v>75</v>
      </c>
      <c r="W29" s="78">
        <v>85</v>
      </c>
      <c r="X29" s="77">
        <v>90</v>
      </c>
      <c r="Y29" s="78">
        <v>100</v>
      </c>
      <c r="AA29" s="10">
        <v>70</v>
      </c>
      <c r="AB29" s="18">
        <v>85</v>
      </c>
      <c r="AC29" s="18">
        <v>130</v>
      </c>
      <c r="AD29" s="18">
        <v>160</v>
      </c>
      <c r="AE29" s="19">
        <v>75</v>
      </c>
      <c r="AF29" s="19">
        <v>115</v>
      </c>
      <c r="AG29" s="19">
        <v>150</v>
      </c>
      <c r="AH29" s="20">
        <v>65</v>
      </c>
      <c r="AI29" s="20">
        <v>100</v>
      </c>
      <c r="AJ29" s="20">
        <v>125</v>
      </c>
      <c r="AK29" s="21">
        <v>55</v>
      </c>
      <c r="AL29" s="21">
        <v>80</v>
      </c>
      <c r="AM29" s="21">
        <v>100</v>
      </c>
      <c r="AO29" s="1"/>
      <c r="AP29" s="1"/>
      <c r="AQ29" s="1"/>
      <c r="AR29" s="1"/>
      <c r="AS29" s="1"/>
      <c r="AT29" s="1"/>
    </row>
    <row r="30" spans="1:46">
      <c r="A30" s="10">
        <v>70</v>
      </c>
      <c r="B30" s="65">
        <v>85</v>
      </c>
      <c r="C30" s="66">
        <v>95</v>
      </c>
      <c r="D30" s="65">
        <v>130</v>
      </c>
      <c r="E30" s="66">
        <v>140</v>
      </c>
      <c r="F30" s="65">
        <v>160</v>
      </c>
      <c r="G30" s="66">
        <v>170</v>
      </c>
      <c r="H30" s="69">
        <v>75</v>
      </c>
      <c r="I30" s="70">
        <v>85</v>
      </c>
      <c r="J30" s="69">
        <v>115</v>
      </c>
      <c r="K30" s="70">
        <v>125</v>
      </c>
      <c r="L30" s="69">
        <v>150</v>
      </c>
      <c r="M30" s="70">
        <v>160</v>
      </c>
      <c r="N30" s="73">
        <v>65</v>
      </c>
      <c r="O30" s="74">
        <v>75</v>
      </c>
      <c r="P30" s="73">
        <v>100</v>
      </c>
      <c r="Q30" s="74">
        <v>110</v>
      </c>
      <c r="R30" s="73">
        <v>125</v>
      </c>
      <c r="S30" s="74">
        <v>135</v>
      </c>
      <c r="T30" s="77">
        <v>55</v>
      </c>
      <c r="U30" s="78">
        <v>65</v>
      </c>
      <c r="V30" s="77">
        <v>80</v>
      </c>
      <c r="W30" s="78">
        <v>90</v>
      </c>
      <c r="X30" s="77">
        <v>100</v>
      </c>
      <c r="Y30" s="78">
        <v>110</v>
      </c>
      <c r="AA30" s="10">
        <v>75</v>
      </c>
      <c r="AB30" s="18">
        <v>90</v>
      </c>
      <c r="AC30" s="18">
        <v>140</v>
      </c>
      <c r="AD30" s="18">
        <v>170</v>
      </c>
      <c r="AE30" s="19">
        <v>80</v>
      </c>
      <c r="AF30" s="19">
        <v>125</v>
      </c>
      <c r="AG30" s="19">
        <v>160</v>
      </c>
      <c r="AH30" s="20">
        <v>70</v>
      </c>
      <c r="AI30" s="20">
        <v>110</v>
      </c>
      <c r="AJ30" s="20">
        <v>140</v>
      </c>
      <c r="AK30" s="21">
        <v>60</v>
      </c>
      <c r="AL30" s="21">
        <v>85</v>
      </c>
      <c r="AM30" s="21">
        <v>110</v>
      </c>
      <c r="AO30" s="1"/>
      <c r="AP30" s="1"/>
      <c r="AQ30" s="1"/>
      <c r="AR30" s="1"/>
      <c r="AS30" s="1"/>
      <c r="AT30" s="1"/>
    </row>
    <row r="31" spans="1:46">
      <c r="A31" s="10">
        <v>75</v>
      </c>
      <c r="B31" s="65">
        <v>90</v>
      </c>
      <c r="C31" s="66">
        <v>100</v>
      </c>
      <c r="D31" s="65">
        <v>140</v>
      </c>
      <c r="E31" s="66">
        <v>150</v>
      </c>
      <c r="F31" s="65">
        <v>170</v>
      </c>
      <c r="G31" s="66">
        <v>180</v>
      </c>
      <c r="H31" s="69">
        <v>80</v>
      </c>
      <c r="I31" s="70">
        <v>90</v>
      </c>
      <c r="J31" s="69">
        <v>125</v>
      </c>
      <c r="K31" s="70">
        <v>135</v>
      </c>
      <c r="L31" s="69">
        <v>160</v>
      </c>
      <c r="M31" s="70">
        <v>170</v>
      </c>
      <c r="N31" s="73">
        <v>70</v>
      </c>
      <c r="O31" s="74">
        <v>80</v>
      </c>
      <c r="P31" s="73">
        <v>110</v>
      </c>
      <c r="Q31" s="74">
        <v>120</v>
      </c>
      <c r="R31" s="73">
        <v>140</v>
      </c>
      <c r="S31" s="74">
        <v>150</v>
      </c>
      <c r="T31" s="77">
        <v>60</v>
      </c>
      <c r="U31" s="78">
        <v>70</v>
      </c>
      <c r="V31" s="77">
        <v>85</v>
      </c>
      <c r="W31" s="78">
        <v>96</v>
      </c>
      <c r="X31" s="77">
        <v>110</v>
      </c>
      <c r="Y31" s="78">
        <v>120</v>
      </c>
      <c r="AA31" s="10">
        <v>80</v>
      </c>
      <c r="AB31" s="18">
        <v>95</v>
      </c>
      <c r="AC31" s="18">
        <v>145</v>
      </c>
      <c r="AD31" s="18">
        <v>180</v>
      </c>
      <c r="AE31" s="19">
        <v>85</v>
      </c>
      <c r="AF31" s="19">
        <v>135</v>
      </c>
      <c r="AG31" s="19">
        <v>170</v>
      </c>
      <c r="AH31" s="20">
        <v>75</v>
      </c>
      <c r="AI31" s="20">
        <v>115</v>
      </c>
      <c r="AJ31" s="20">
        <v>145</v>
      </c>
      <c r="AK31" s="21">
        <v>65</v>
      </c>
      <c r="AL31" s="21">
        <v>90</v>
      </c>
      <c r="AM31" s="21">
        <v>120</v>
      </c>
      <c r="AO31" s="1"/>
      <c r="AP31" s="1"/>
      <c r="AQ31" s="1"/>
      <c r="AR31" s="1"/>
      <c r="AS31" s="1"/>
      <c r="AT31" s="1"/>
    </row>
    <row r="32" spans="1:46">
      <c r="A32" s="10">
        <v>80</v>
      </c>
      <c r="B32" s="65">
        <v>95</v>
      </c>
      <c r="C32" s="66">
        <v>105</v>
      </c>
      <c r="D32" s="65">
        <v>145</v>
      </c>
      <c r="E32" s="66">
        <v>155</v>
      </c>
      <c r="F32" s="65">
        <v>180</v>
      </c>
      <c r="G32" s="66">
        <v>190</v>
      </c>
      <c r="H32" s="69">
        <v>85</v>
      </c>
      <c r="I32" s="70">
        <v>95</v>
      </c>
      <c r="J32" s="69">
        <v>135</v>
      </c>
      <c r="K32" s="70">
        <v>145</v>
      </c>
      <c r="L32" s="69">
        <v>170</v>
      </c>
      <c r="M32" s="70">
        <v>180</v>
      </c>
      <c r="N32" s="73">
        <v>75</v>
      </c>
      <c r="O32" s="74">
        <v>85</v>
      </c>
      <c r="P32" s="73">
        <v>115</v>
      </c>
      <c r="Q32" s="74">
        <v>125</v>
      </c>
      <c r="R32" s="73">
        <v>145</v>
      </c>
      <c r="S32" s="74">
        <v>155</v>
      </c>
      <c r="T32" s="77">
        <v>65</v>
      </c>
      <c r="U32" s="78">
        <v>75</v>
      </c>
      <c r="V32" s="77">
        <v>90</v>
      </c>
      <c r="W32" s="78">
        <v>100</v>
      </c>
      <c r="X32" s="77">
        <v>120</v>
      </c>
      <c r="Y32" s="78">
        <v>120</v>
      </c>
      <c r="AA32" s="10">
        <v>85</v>
      </c>
      <c r="AB32" s="18">
        <v>100</v>
      </c>
      <c r="AC32" s="18">
        <v>160</v>
      </c>
      <c r="AD32" s="18">
        <v>200</v>
      </c>
      <c r="AE32" s="19">
        <v>90</v>
      </c>
      <c r="AF32" s="19">
        <v>145</v>
      </c>
      <c r="AG32" s="19">
        <v>180</v>
      </c>
      <c r="AH32" s="20">
        <v>85</v>
      </c>
      <c r="AI32" s="20">
        <v>125</v>
      </c>
      <c r="AJ32" s="20">
        <v>160</v>
      </c>
      <c r="AK32" s="21">
        <v>70</v>
      </c>
      <c r="AL32" s="21">
        <v>95</v>
      </c>
      <c r="AM32" s="21">
        <v>125</v>
      </c>
      <c r="AO32" s="1"/>
      <c r="AP32" s="1"/>
      <c r="AQ32" s="1"/>
      <c r="AR32" s="1"/>
      <c r="AS32" s="1"/>
      <c r="AT32" s="1"/>
    </row>
    <row r="33" spans="1:46">
      <c r="A33" s="10">
        <v>85</v>
      </c>
      <c r="B33" s="65">
        <v>100</v>
      </c>
      <c r="C33" s="66">
        <v>110</v>
      </c>
      <c r="D33" s="65">
        <v>160</v>
      </c>
      <c r="E33" s="66">
        <v>170</v>
      </c>
      <c r="F33" s="65">
        <v>200</v>
      </c>
      <c r="G33" s="66">
        <v>210</v>
      </c>
      <c r="H33" s="69">
        <v>90</v>
      </c>
      <c r="I33" s="70">
        <v>100</v>
      </c>
      <c r="J33" s="69">
        <v>145</v>
      </c>
      <c r="K33" s="70">
        <v>155</v>
      </c>
      <c r="L33" s="69">
        <v>180</v>
      </c>
      <c r="M33" s="70">
        <v>190</v>
      </c>
      <c r="N33" s="73">
        <v>85</v>
      </c>
      <c r="O33" s="74">
        <v>95</v>
      </c>
      <c r="P33" s="73">
        <v>125</v>
      </c>
      <c r="Q33" s="74">
        <v>135</v>
      </c>
      <c r="R33" s="73">
        <v>160</v>
      </c>
      <c r="S33" s="74">
        <v>170</v>
      </c>
      <c r="T33" s="77">
        <v>70</v>
      </c>
      <c r="U33" s="78">
        <v>80</v>
      </c>
      <c r="V33" s="77">
        <v>95</v>
      </c>
      <c r="W33" s="78">
        <v>105</v>
      </c>
      <c r="X33" s="77">
        <v>125</v>
      </c>
      <c r="Y33" s="78">
        <v>135</v>
      </c>
      <c r="AA33" s="10">
        <v>90</v>
      </c>
      <c r="AB33" s="18">
        <v>110</v>
      </c>
      <c r="AC33" s="18">
        <v>170</v>
      </c>
      <c r="AD33" s="18">
        <v>210</v>
      </c>
      <c r="AE33" s="19">
        <v>100</v>
      </c>
      <c r="AF33" s="19">
        <v>155</v>
      </c>
      <c r="AG33" s="19">
        <v>190</v>
      </c>
      <c r="AH33" s="20">
        <v>90</v>
      </c>
      <c r="AI33" s="20">
        <v>135</v>
      </c>
      <c r="AJ33" s="20">
        <v>170</v>
      </c>
      <c r="AK33" s="21">
        <v>75</v>
      </c>
      <c r="AL33" s="21">
        <v>105</v>
      </c>
      <c r="AM33" s="21">
        <v>135</v>
      </c>
      <c r="AO33" s="1"/>
      <c r="AP33" s="1"/>
      <c r="AQ33" s="1"/>
      <c r="AR33" s="1"/>
      <c r="AS33" s="1"/>
      <c r="AT33" s="1"/>
    </row>
    <row r="34" spans="1:46">
      <c r="A34" s="10">
        <v>90</v>
      </c>
      <c r="B34" s="65">
        <v>110</v>
      </c>
      <c r="C34" s="66">
        <v>120</v>
      </c>
      <c r="D34" s="65">
        <v>170</v>
      </c>
      <c r="E34" s="66">
        <v>180</v>
      </c>
      <c r="F34" s="65">
        <v>210</v>
      </c>
      <c r="G34" s="66">
        <v>220</v>
      </c>
      <c r="H34" s="69">
        <v>100</v>
      </c>
      <c r="I34" s="70">
        <v>110</v>
      </c>
      <c r="J34" s="69">
        <v>155</v>
      </c>
      <c r="K34" s="70">
        <v>165</v>
      </c>
      <c r="L34" s="69">
        <v>190</v>
      </c>
      <c r="M34" s="70">
        <v>200</v>
      </c>
      <c r="N34" s="73">
        <v>90</v>
      </c>
      <c r="O34" s="74">
        <v>100</v>
      </c>
      <c r="P34" s="73">
        <v>135</v>
      </c>
      <c r="Q34" s="74">
        <v>145</v>
      </c>
      <c r="R34" s="73">
        <v>170</v>
      </c>
      <c r="S34" s="74">
        <v>180</v>
      </c>
      <c r="T34" s="77">
        <v>75</v>
      </c>
      <c r="U34" s="78">
        <v>85</v>
      </c>
      <c r="V34" s="77">
        <v>105</v>
      </c>
      <c r="W34" s="78">
        <v>115</v>
      </c>
      <c r="X34" s="77">
        <v>135</v>
      </c>
      <c r="Y34" s="78">
        <v>145</v>
      </c>
      <c r="AA34" s="10">
        <v>95</v>
      </c>
      <c r="AB34" s="18">
        <v>115</v>
      </c>
      <c r="AC34" s="18">
        <v>175</v>
      </c>
      <c r="AD34" s="18">
        <v>220</v>
      </c>
      <c r="AE34" s="19">
        <v>105</v>
      </c>
      <c r="AF34" s="19">
        <v>160</v>
      </c>
      <c r="AG34" s="19">
        <v>200</v>
      </c>
      <c r="AH34" s="20">
        <v>95</v>
      </c>
      <c r="AI34" s="20">
        <v>145</v>
      </c>
      <c r="AJ34" s="20">
        <v>180</v>
      </c>
      <c r="AK34" s="21">
        <v>80</v>
      </c>
      <c r="AL34" s="21">
        <v>110</v>
      </c>
      <c r="AM34" s="21">
        <v>140</v>
      </c>
      <c r="AO34" s="1"/>
      <c r="AP34" s="1"/>
      <c r="AQ34" s="1"/>
      <c r="AR34" s="1"/>
      <c r="AS34" s="1"/>
      <c r="AT34" s="1"/>
    </row>
    <row r="35" spans="1:46">
      <c r="A35" s="10">
        <v>95</v>
      </c>
      <c r="B35" s="65">
        <v>115</v>
      </c>
      <c r="C35" s="66">
        <v>125</v>
      </c>
      <c r="D35" s="65">
        <v>175</v>
      </c>
      <c r="E35" s="66">
        <v>185</v>
      </c>
      <c r="F35" s="65">
        <v>220</v>
      </c>
      <c r="G35" s="66">
        <v>230</v>
      </c>
      <c r="H35" s="69">
        <v>105</v>
      </c>
      <c r="I35" s="70">
        <v>115</v>
      </c>
      <c r="J35" s="69">
        <v>160</v>
      </c>
      <c r="K35" s="70">
        <v>170</v>
      </c>
      <c r="L35" s="69">
        <v>200</v>
      </c>
      <c r="M35" s="70">
        <v>210</v>
      </c>
      <c r="N35" s="73">
        <v>95</v>
      </c>
      <c r="O35" s="74">
        <v>105</v>
      </c>
      <c r="P35" s="73">
        <v>145</v>
      </c>
      <c r="Q35" s="74">
        <v>155</v>
      </c>
      <c r="R35" s="73">
        <v>180</v>
      </c>
      <c r="S35" s="74">
        <v>190</v>
      </c>
      <c r="T35" s="77">
        <v>80</v>
      </c>
      <c r="U35" s="78">
        <v>90</v>
      </c>
      <c r="V35" s="77">
        <v>110</v>
      </c>
      <c r="W35" s="78">
        <v>120</v>
      </c>
      <c r="X35" s="77">
        <v>140</v>
      </c>
      <c r="Y35" s="78">
        <v>150</v>
      </c>
      <c r="AA35" s="10">
        <v>100</v>
      </c>
      <c r="AB35" s="18">
        <v>125</v>
      </c>
      <c r="AC35" s="18">
        <v>185</v>
      </c>
      <c r="AD35" s="18">
        <v>235</v>
      </c>
      <c r="AE35" s="19">
        <v>115</v>
      </c>
      <c r="AF35" s="19">
        <v>170</v>
      </c>
      <c r="AG35" s="19">
        <v>215</v>
      </c>
      <c r="AH35" s="20">
        <v>110</v>
      </c>
      <c r="AI35" s="20">
        <v>150</v>
      </c>
      <c r="AJ35" s="20">
        <v>190</v>
      </c>
      <c r="AK35" s="21">
        <v>85</v>
      </c>
      <c r="AL35" s="21">
        <v>120</v>
      </c>
      <c r="AM35" s="21">
        <v>150</v>
      </c>
      <c r="AO35" s="1"/>
      <c r="AP35" s="1"/>
      <c r="AQ35" s="1"/>
      <c r="AR35" s="1"/>
      <c r="AS35" s="1"/>
      <c r="AT35" s="1"/>
    </row>
    <row r="36" spans="1:46" ht="13.8" thickBot="1">
      <c r="A36" s="10">
        <v>100</v>
      </c>
      <c r="B36" s="67">
        <v>125</v>
      </c>
      <c r="C36" s="68">
        <v>135</v>
      </c>
      <c r="D36" s="67">
        <v>185</v>
      </c>
      <c r="E36" s="68">
        <v>195</v>
      </c>
      <c r="F36" s="67">
        <v>235</v>
      </c>
      <c r="G36" s="68">
        <v>245</v>
      </c>
      <c r="H36" s="71">
        <v>115</v>
      </c>
      <c r="I36" s="72">
        <v>125</v>
      </c>
      <c r="J36" s="71">
        <v>170</v>
      </c>
      <c r="K36" s="72">
        <v>180</v>
      </c>
      <c r="L36" s="71">
        <v>215</v>
      </c>
      <c r="M36" s="72">
        <v>225</v>
      </c>
      <c r="N36" s="75">
        <v>110</v>
      </c>
      <c r="O36" s="76">
        <v>120</v>
      </c>
      <c r="P36" s="75">
        <v>150</v>
      </c>
      <c r="Q36" s="76">
        <v>160</v>
      </c>
      <c r="R36" s="75">
        <v>190</v>
      </c>
      <c r="S36" s="76">
        <v>200</v>
      </c>
      <c r="T36" s="79">
        <v>85</v>
      </c>
      <c r="U36" s="80">
        <v>95</v>
      </c>
      <c r="V36" s="79">
        <v>120</v>
      </c>
      <c r="W36" s="80">
        <v>130</v>
      </c>
      <c r="X36" s="79">
        <v>150</v>
      </c>
      <c r="Y36" s="80">
        <v>160</v>
      </c>
    </row>
    <row r="39" spans="1:46">
      <c r="A39" s="10"/>
    </row>
    <row r="40" spans="1:46">
      <c r="A40" s="10"/>
    </row>
    <row r="41" spans="1:46">
      <c r="A41" s="10"/>
    </row>
    <row r="42" spans="1:46">
      <c r="A42" s="10"/>
    </row>
    <row r="43" spans="1:46">
      <c r="A43" s="10"/>
    </row>
    <row r="44" spans="1:46">
      <c r="A44" s="10"/>
    </row>
    <row r="45" spans="1:46">
      <c r="A45" s="10"/>
    </row>
    <row r="46" spans="1:46">
      <c r="A46" s="10"/>
    </row>
    <row r="47" spans="1:46">
      <c r="A47" s="10"/>
    </row>
    <row r="48" spans="1:46">
      <c r="A48" s="10"/>
    </row>
    <row r="49" spans="1:1">
      <c r="A49" s="10"/>
    </row>
  </sheetData>
  <sheetProtection password="D9DC" sheet="1" objects="1" scenarios="1" selectLockedCells="1" selectUnlockedCells="1"/>
  <mergeCells count="42">
    <mergeCell ref="AE23:AG23"/>
    <mergeCell ref="AB21:AM21"/>
    <mergeCell ref="AB3:AM3"/>
    <mergeCell ref="AH23:AJ23"/>
    <mergeCell ref="AK23:AM23"/>
    <mergeCell ref="AH5:AJ5"/>
    <mergeCell ref="AK5:AM5"/>
    <mergeCell ref="AB5:AD5"/>
    <mergeCell ref="AE5:AG5"/>
    <mergeCell ref="AB23:AD23"/>
    <mergeCell ref="H24:I24"/>
    <mergeCell ref="J24:K24"/>
    <mergeCell ref="H5:M5"/>
    <mergeCell ref="H6:I6"/>
    <mergeCell ref="J6:K6"/>
    <mergeCell ref="L6:M6"/>
    <mergeCell ref="H23:M23"/>
    <mergeCell ref="L24:M24"/>
    <mergeCell ref="T5:Y5"/>
    <mergeCell ref="T6:U6"/>
    <mergeCell ref="V6:W6"/>
    <mergeCell ref="T24:U24"/>
    <mergeCell ref="X6:Y6"/>
    <mergeCell ref="T23:Y23"/>
    <mergeCell ref="N5:S5"/>
    <mergeCell ref="N6:O6"/>
    <mergeCell ref="P6:Q6"/>
    <mergeCell ref="R6:S6"/>
    <mergeCell ref="N23:S23"/>
    <mergeCell ref="N24:O24"/>
    <mergeCell ref="P24:Q24"/>
    <mergeCell ref="R24:S24"/>
    <mergeCell ref="V24:W24"/>
    <mergeCell ref="X24:Y24"/>
    <mergeCell ref="B24:C24"/>
    <mergeCell ref="D24:E24"/>
    <mergeCell ref="F24:G24"/>
    <mergeCell ref="B23:G23"/>
    <mergeCell ref="B5:G5"/>
    <mergeCell ref="B6:C6"/>
    <mergeCell ref="D6:E6"/>
    <mergeCell ref="F6:G6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2:K71"/>
  <sheetViews>
    <sheetView showGridLines="0" showRowColHeaders="0" zoomScale="130" zoomScaleNormal="130" workbookViewId="0">
      <selection activeCell="J15" sqref="J15"/>
    </sheetView>
  </sheetViews>
  <sheetFormatPr baseColWidth="10" defaultRowHeight="13.2"/>
  <cols>
    <col min="1" max="1" width="3.44140625" customWidth="1"/>
    <col min="3" max="3" width="14.33203125" bestFit="1" customWidth="1"/>
    <col min="4" max="10" width="11.6640625" customWidth="1"/>
  </cols>
  <sheetData>
    <row r="2" spans="2:10" ht="26.4">
      <c r="C2" s="100" t="s">
        <v>6</v>
      </c>
      <c r="D2" s="101" t="s">
        <v>160</v>
      </c>
      <c r="E2" s="101" t="s">
        <v>161</v>
      </c>
      <c r="F2" s="101" t="s">
        <v>162</v>
      </c>
      <c r="G2" s="101" t="s">
        <v>163</v>
      </c>
      <c r="H2" s="101" t="s">
        <v>164</v>
      </c>
      <c r="I2" s="101" t="s">
        <v>165</v>
      </c>
      <c r="J2" s="101" t="s">
        <v>166</v>
      </c>
    </row>
    <row r="3" spans="2:10" ht="13.8" thickBot="1"/>
    <row r="4" spans="2:10">
      <c r="B4" t="s">
        <v>11</v>
      </c>
      <c r="C4" s="89" t="s">
        <v>12</v>
      </c>
      <c r="D4" s="93" t="s">
        <v>13</v>
      </c>
      <c r="E4" s="93" t="s">
        <v>14</v>
      </c>
      <c r="F4" s="93" t="s">
        <v>15</v>
      </c>
      <c r="G4" s="93" t="s">
        <v>16</v>
      </c>
      <c r="H4" s="93" t="s">
        <v>17</v>
      </c>
      <c r="I4" s="93" t="s">
        <v>18</v>
      </c>
      <c r="J4" s="94" t="s">
        <v>19</v>
      </c>
    </row>
    <row r="5" spans="2:10">
      <c r="C5" s="90" t="s">
        <v>20</v>
      </c>
      <c r="D5" s="24" t="s">
        <v>21</v>
      </c>
      <c r="E5" s="24" t="s">
        <v>22</v>
      </c>
      <c r="F5" s="24" t="s">
        <v>23</v>
      </c>
      <c r="G5" s="24" t="s">
        <v>24</v>
      </c>
      <c r="H5" s="24" t="s">
        <v>25</v>
      </c>
      <c r="I5" s="24" t="s">
        <v>26</v>
      </c>
      <c r="J5" s="95" t="s">
        <v>27</v>
      </c>
    </row>
    <row r="6" spans="2:10">
      <c r="C6" s="91" t="s">
        <v>28</v>
      </c>
      <c r="D6" s="96" t="s">
        <v>29</v>
      </c>
      <c r="E6" s="96" t="s">
        <v>30</v>
      </c>
      <c r="F6" s="96" t="s">
        <v>31</v>
      </c>
      <c r="G6" s="96" t="s">
        <v>32</v>
      </c>
      <c r="H6" s="96" t="s">
        <v>33</v>
      </c>
      <c r="I6" s="96" t="s">
        <v>34</v>
      </c>
      <c r="J6" s="97" t="s">
        <v>35</v>
      </c>
    </row>
    <row r="7" spans="2:10">
      <c r="C7" s="90" t="s">
        <v>36</v>
      </c>
      <c r="D7" s="24" t="s">
        <v>37</v>
      </c>
      <c r="E7" s="24" t="s">
        <v>38</v>
      </c>
      <c r="F7" s="24" t="s">
        <v>39</v>
      </c>
      <c r="G7" s="24" t="s">
        <v>40</v>
      </c>
      <c r="H7" s="24" t="s">
        <v>41</v>
      </c>
      <c r="I7" s="24" t="s">
        <v>42</v>
      </c>
      <c r="J7" s="95" t="s">
        <v>43</v>
      </c>
    </row>
    <row r="8" spans="2:10">
      <c r="C8" s="91" t="s">
        <v>44</v>
      </c>
      <c r="D8" s="96" t="s">
        <v>45</v>
      </c>
      <c r="E8" s="96" t="s">
        <v>46</v>
      </c>
      <c r="F8" s="96" t="s">
        <v>47</v>
      </c>
      <c r="G8" s="96" t="s">
        <v>48</v>
      </c>
      <c r="H8" s="96" t="s">
        <v>49</v>
      </c>
      <c r="I8" s="96" t="s">
        <v>50</v>
      </c>
      <c r="J8" s="97" t="s">
        <v>51</v>
      </c>
    </row>
    <row r="9" spans="2:10">
      <c r="C9" s="90" t="s">
        <v>52</v>
      </c>
      <c r="D9" s="24" t="s">
        <v>53</v>
      </c>
      <c r="E9" s="24" t="s">
        <v>20</v>
      </c>
      <c r="F9" s="24" t="s">
        <v>28</v>
      </c>
      <c r="G9" s="24" t="s">
        <v>36</v>
      </c>
      <c r="H9" s="24" t="s">
        <v>54</v>
      </c>
      <c r="I9" s="24" t="s">
        <v>41</v>
      </c>
      <c r="J9" s="95" t="s">
        <v>55</v>
      </c>
    </row>
    <row r="10" spans="2:10">
      <c r="C10" s="91" t="s">
        <v>56</v>
      </c>
      <c r="D10" s="96" t="s">
        <v>57</v>
      </c>
      <c r="E10" s="96" t="s">
        <v>58</v>
      </c>
      <c r="F10" s="96" t="s">
        <v>38</v>
      </c>
      <c r="G10" s="96" t="s">
        <v>59</v>
      </c>
      <c r="H10" s="96" t="s">
        <v>60</v>
      </c>
      <c r="I10" s="96" t="s">
        <v>49</v>
      </c>
      <c r="J10" s="97" t="s">
        <v>61</v>
      </c>
    </row>
    <row r="11" spans="2:10">
      <c r="C11" s="90" t="s">
        <v>62</v>
      </c>
      <c r="D11" s="24" t="s">
        <v>63</v>
      </c>
      <c r="E11" s="24" t="s">
        <v>64</v>
      </c>
      <c r="F11" s="24" t="s">
        <v>65</v>
      </c>
      <c r="G11" s="24" t="s">
        <v>66</v>
      </c>
      <c r="H11" s="24" t="s">
        <v>36</v>
      </c>
      <c r="I11" s="24" t="s">
        <v>54</v>
      </c>
      <c r="J11" s="95" t="s">
        <v>67</v>
      </c>
    </row>
    <row r="12" spans="2:10" ht="13.8" thickBot="1">
      <c r="C12" s="92" t="s">
        <v>68</v>
      </c>
      <c r="D12" s="98" t="s">
        <v>69</v>
      </c>
      <c r="E12" s="98" t="s">
        <v>70</v>
      </c>
      <c r="F12" s="98" t="s">
        <v>71</v>
      </c>
      <c r="G12" s="98" t="s">
        <v>72</v>
      </c>
      <c r="H12" s="98" t="s">
        <v>59</v>
      </c>
      <c r="I12" s="98" t="s">
        <v>73</v>
      </c>
      <c r="J12" s="99" t="s">
        <v>74</v>
      </c>
    </row>
    <row r="13" spans="2:10" ht="13.8" thickBot="1">
      <c r="C13" s="24"/>
      <c r="D13" s="24"/>
      <c r="E13" s="24"/>
      <c r="F13" s="24"/>
      <c r="G13" s="24"/>
      <c r="H13" s="24"/>
      <c r="I13" s="24"/>
      <c r="J13" s="24"/>
    </row>
    <row r="14" spans="2:10">
      <c r="B14" t="s">
        <v>75</v>
      </c>
      <c r="C14" s="89" t="s">
        <v>12</v>
      </c>
      <c r="D14" s="93" t="s">
        <v>76</v>
      </c>
      <c r="E14" s="93" t="s">
        <v>77</v>
      </c>
      <c r="F14" s="93" t="s">
        <v>78</v>
      </c>
      <c r="G14" s="93" t="s">
        <v>60</v>
      </c>
      <c r="H14" s="93" t="s">
        <v>49</v>
      </c>
      <c r="I14" s="93" t="s">
        <v>50</v>
      </c>
      <c r="J14" s="94" t="s">
        <v>51</v>
      </c>
    </row>
    <row r="15" spans="2:10">
      <c r="C15" s="90" t="s">
        <v>20</v>
      </c>
      <c r="D15" s="24" t="s">
        <v>45</v>
      </c>
      <c r="E15" s="24" t="s">
        <v>79</v>
      </c>
      <c r="F15" s="24" t="s">
        <v>22</v>
      </c>
      <c r="G15" s="24" t="s">
        <v>80</v>
      </c>
      <c r="H15" s="24" t="s">
        <v>81</v>
      </c>
      <c r="I15" s="24" t="s">
        <v>52</v>
      </c>
      <c r="J15" s="95" t="s">
        <v>82</v>
      </c>
    </row>
    <row r="16" spans="2:10">
      <c r="C16" s="91" t="s">
        <v>28</v>
      </c>
      <c r="D16" s="96" t="s">
        <v>53</v>
      </c>
      <c r="E16" s="96" t="s">
        <v>20</v>
      </c>
      <c r="F16" s="96" t="s">
        <v>83</v>
      </c>
      <c r="G16" s="96" t="s">
        <v>84</v>
      </c>
      <c r="H16" s="96" t="s">
        <v>85</v>
      </c>
      <c r="I16" s="96" t="s">
        <v>86</v>
      </c>
      <c r="J16" s="97" t="s">
        <v>61</v>
      </c>
    </row>
    <row r="17" spans="2:10">
      <c r="C17" s="90" t="s">
        <v>36</v>
      </c>
      <c r="D17" s="24" t="s">
        <v>57</v>
      </c>
      <c r="E17" s="24" t="s">
        <v>58</v>
      </c>
      <c r="F17" s="24" t="s">
        <v>87</v>
      </c>
      <c r="G17" s="24" t="s">
        <v>47</v>
      </c>
      <c r="H17" s="24" t="s">
        <v>80</v>
      </c>
      <c r="I17" s="24" t="s">
        <v>81</v>
      </c>
      <c r="J17" s="95" t="s">
        <v>88</v>
      </c>
    </row>
    <row r="18" spans="2:10">
      <c r="C18" s="91" t="s">
        <v>44</v>
      </c>
      <c r="D18" s="96" t="s">
        <v>63</v>
      </c>
      <c r="E18" s="96" t="s">
        <v>89</v>
      </c>
      <c r="F18" s="96" t="s">
        <v>90</v>
      </c>
      <c r="G18" s="96" t="s">
        <v>83</v>
      </c>
      <c r="H18" s="96" t="s">
        <v>84</v>
      </c>
      <c r="I18" s="96" t="s">
        <v>91</v>
      </c>
      <c r="J18" s="97" t="s">
        <v>92</v>
      </c>
    </row>
    <row r="19" spans="2:10">
      <c r="C19" s="90" t="s">
        <v>52</v>
      </c>
      <c r="D19" s="24" t="s">
        <v>69</v>
      </c>
      <c r="E19" s="24" t="s">
        <v>93</v>
      </c>
      <c r="F19" s="24" t="s">
        <v>58</v>
      </c>
      <c r="G19" s="24" t="s">
        <v>87</v>
      </c>
      <c r="H19" s="24" t="s">
        <v>47</v>
      </c>
      <c r="I19" s="24" t="s">
        <v>94</v>
      </c>
      <c r="J19" s="95" t="s">
        <v>95</v>
      </c>
    </row>
    <row r="20" spans="2:10">
      <c r="C20" s="91" t="s">
        <v>56</v>
      </c>
      <c r="D20" s="96" t="s">
        <v>96</v>
      </c>
      <c r="E20" s="96" t="s">
        <v>97</v>
      </c>
      <c r="F20" s="96" t="s">
        <v>98</v>
      </c>
      <c r="G20" s="96" t="s">
        <v>90</v>
      </c>
      <c r="H20" s="96" t="s">
        <v>99</v>
      </c>
      <c r="I20" s="96" t="s">
        <v>59</v>
      </c>
      <c r="J20" s="97" t="s">
        <v>100</v>
      </c>
    </row>
    <row r="21" spans="2:10">
      <c r="C21" s="90" t="s">
        <v>62</v>
      </c>
      <c r="D21" s="24" t="s">
        <v>101</v>
      </c>
      <c r="E21" s="24" t="s">
        <v>102</v>
      </c>
      <c r="F21" s="24" t="s">
        <v>93</v>
      </c>
      <c r="G21" s="24" t="s">
        <v>58</v>
      </c>
      <c r="H21" s="24" t="s">
        <v>103</v>
      </c>
      <c r="I21" s="24" t="s">
        <v>104</v>
      </c>
      <c r="J21" s="95" t="s">
        <v>105</v>
      </c>
    </row>
    <row r="22" spans="2:10" ht="13.8" thickBot="1">
      <c r="C22" s="92" t="s">
        <v>68</v>
      </c>
      <c r="D22" s="98" t="s">
        <v>106</v>
      </c>
      <c r="E22" s="98" t="s">
        <v>107</v>
      </c>
      <c r="F22" s="98" t="s">
        <v>108</v>
      </c>
      <c r="G22" s="98" t="s">
        <v>109</v>
      </c>
      <c r="H22" s="98" t="s">
        <v>110</v>
      </c>
      <c r="I22" s="98" t="s">
        <v>103</v>
      </c>
      <c r="J22" s="99" t="s">
        <v>111</v>
      </c>
    </row>
    <row r="24" spans="2:10" hidden="1">
      <c r="B24" t="s">
        <v>11</v>
      </c>
      <c r="C24" s="89">
        <v>20</v>
      </c>
      <c r="D24" s="93">
        <v>0</v>
      </c>
      <c r="E24" s="93" t="s">
        <v>167</v>
      </c>
      <c r="F24" s="93" t="s">
        <v>168</v>
      </c>
      <c r="G24" s="93" t="s">
        <v>169</v>
      </c>
      <c r="H24" s="93" t="s">
        <v>170</v>
      </c>
      <c r="I24" s="93" t="s">
        <v>171</v>
      </c>
      <c r="J24" s="94" t="s">
        <v>172</v>
      </c>
    </row>
    <row r="25" spans="2:10" hidden="1">
      <c r="B25" s="51"/>
      <c r="C25" s="90">
        <v>25</v>
      </c>
      <c r="D25" s="24">
        <v>0</v>
      </c>
      <c r="E25" s="24" t="s">
        <v>173</v>
      </c>
      <c r="F25" s="24" t="s">
        <v>174</v>
      </c>
      <c r="G25" s="24" t="s">
        <v>175</v>
      </c>
      <c r="H25" s="24" t="s">
        <v>176</v>
      </c>
      <c r="I25" s="24" t="s">
        <v>177</v>
      </c>
      <c r="J25" s="95" t="s">
        <v>178</v>
      </c>
    </row>
    <row r="26" spans="2:10" hidden="1">
      <c r="B26" s="51"/>
      <c r="C26" s="91">
        <v>30</v>
      </c>
      <c r="D26" s="96">
        <v>0</v>
      </c>
      <c r="E26" s="96" t="s">
        <v>179</v>
      </c>
      <c r="F26" s="96" t="s">
        <v>180</v>
      </c>
      <c r="G26" s="96" t="s">
        <v>181</v>
      </c>
      <c r="H26" s="96" t="s">
        <v>182</v>
      </c>
      <c r="I26" s="96" t="s">
        <v>183</v>
      </c>
      <c r="J26" s="97" t="s">
        <v>184</v>
      </c>
    </row>
    <row r="27" spans="2:10" hidden="1">
      <c r="B27" s="51"/>
      <c r="C27" s="90">
        <v>35</v>
      </c>
      <c r="D27" s="24">
        <v>0</v>
      </c>
      <c r="E27" s="24" t="s">
        <v>185</v>
      </c>
      <c r="F27" s="24" t="s">
        <v>186</v>
      </c>
      <c r="G27" s="24" t="s">
        <v>187</v>
      </c>
      <c r="H27" s="24" t="s">
        <v>169</v>
      </c>
      <c r="I27" s="24" t="s">
        <v>176</v>
      </c>
      <c r="J27" s="95" t="s">
        <v>177</v>
      </c>
    </row>
    <row r="28" spans="2:10" hidden="1">
      <c r="B28" s="51"/>
      <c r="C28" s="91">
        <v>40</v>
      </c>
      <c r="D28" s="96">
        <v>0</v>
      </c>
      <c r="E28" s="96" t="s">
        <v>188</v>
      </c>
      <c r="F28" s="96" t="s">
        <v>167</v>
      </c>
      <c r="G28" s="96" t="s">
        <v>174</v>
      </c>
      <c r="H28" s="96" t="s">
        <v>189</v>
      </c>
      <c r="I28" s="96" t="s">
        <v>190</v>
      </c>
      <c r="J28" s="97" t="s">
        <v>170</v>
      </c>
    </row>
    <row r="29" spans="2:10" hidden="1">
      <c r="B29" s="51"/>
      <c r="C29" s="90">
        <v>45</v>
      </c>
      <c r="D29" s="24">
        <v>0</v>
      </c>
      <c r="E29" s="24" t="s">
        <v>191</v>
      </c>
      <c r="F29" s="24" t="s">
        <v>192</v>
      </c>
      <c r="G29" s="24" t="s">
        <v>180</v>
      </c>
      <c r="H29" s="24" t="s">
        <v>193</v>
      </c>
      <c r="I29" s="24" t="s">
        <v>169</v>
      </c>
      <c r="J29" s="95" t="s">
        <v>194</v>
      </c>
    </row>
    <row r="30" spans="2:10" hidden="1">
      <c r="B30" s="51"/>
      <c r="C30" s="91">
        <v>50</v>
      </c>
      <c r="D30" s="96">
        <v>0</v>
      </c>
      <c r="E30" s="96" t="s">
        <v>195</v>
      </c>
      <c r="F30" s="96" t="s">
        <v>185</v>
      </c>
      <c r="G30" s="96" t="s">
        <v>186</v>
      </c>
      <c r="H30" s="96" t="s">
        <v>196</v>
      </c>
      <c r="I30" s="96" t="s">
        <v>189</v>
      </c>
      <c r="J30" s="97" t="s">
        <v>182</v>
      </c>
    </row>
    <row r="31" spans="2:10" hidden="1">
      <c r="B31" s="51"/>
      <c r="C31" s="90">
        <v>55</v>
      </c>
      <c r="D31" s="24">
        <v>0</v>
      </c>
      <c r="E31" s="24" t="s">
        <v>197</v>
      </c>
      <c r="F31" s="24" t="s">
        <v>198</v>
      </c>
      <c r="G31" s="24" t="s">
        <v>173</v>
      </c>
      <c r="H31" s="24" t="s">
        <v>180</v>
      </c>
      <c r="I31" s="24" t="s">
        <v>193</v>
      </c>
      <c r="J31" s="95" t="s">
        <v>175</v>
      </c>
    </row>
    <row r="32" spans="2:10" ht="13.8" hidden="1" thickBot="1">
      <c r="B32" s="51"/>
      <c r="C32" s="92">
        <v>60</v>
      </c>
      <c r="D32" s="98">
        <v>0</v>
      </c>
      <c r="E32" s="98" t="s">
        <v>199</v>
      </c>
      <c r="F32" s="98" t="s">
        <v>191</v>
      </c>
      <c r="G32" s="98" t="s">
        <v>179</v>
      </c>
      <c r="H32" s="98" t="s">
        <v>186</v>
      </c>
      <c r="I32" s="98" t="s">
        <v>196</v>
      </c>
      <c r="J32" s="99" t="s">
        <v>193</v>
      </c>
    </row>
    <row r="33" spans="2:11" ht="13.8" hidden="1" thickBot="1"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2:11" hidden="1">
      <c r="B34" t="s">
        <v>75</v>
      </c>
      <c r="C34" s="89">
        <v>20</v>
      </c>
      <c r="D34" s="93">
        <v>0</v>
      </c>
      <c r="E34" s="93" t="s">
        <v>198</v>
      </c>
      <c r="F34" s="93" t="s">
        <v>167</v>
      </c>
      <c r="G34" s="93" t="s">
        <v>196</v>
      </c>
      <c r="H34" s="93" t="s">
        <v>189</v>
      </c>
      <c r="I34" s="93" t="s">
        <v>190</v>
      </c>
      <c r="J34" s="94" t="s">
        <v>170</v>
      </c>
    </row>
    <row r="35" spans="2:11" hidden="1">
      <c r="B35" s="51"/>
      <c r="C35" s="90">
        <v>25</v>
      </c>
      <c r="D35" s="24">
        <v>0</v>
      </c>
      <c r="E35" s="24" t="s">
        <v>188</v>
      </c>
      <c r="F35" s="24" t="s">
        <v>173</v>
      </c>
      <c r="G35" s="24" t="s">
        <v>174</v>
      </c>
      <c r="H35" s="24" t="s">
        <v>181</v>
      </c>
      <c r="I35" s="24" t="s">
        <v>200</v>
      </c>
      <c r="J35" s="95" t="s">
        <v>176</v>
      </c>
    </row>
    <row r="36" spans="2:11" hidden="1">
      <c r="B36" s="51"/>
      <c r="C36" s="91">
        <v>30</v>
      </c>
      <c r="D36" s="96">
        <v>0</v>
      </c>
      <c r="E36" s="96" t="s">
        <v>191</v>
      </c>
      <c r="F36" s="96" t="s">
        <v>192</v>
      </c>
      <c r="G36" s="96" t="s">
        <v>201</v>
      </c>
      <c r="H36" s="96" t="s">
        <v>168</v>
      </c>
      <c r="I36" s="96" t="s">
        <v>175</v>
      </c>
      <c r="J36" s="97" t="s">
        <v>182</v>
      </c>
    </row>
    <row r="37" spans="2:11" hidden="1">
      <c r="B37" s="51"/>
      <c r="C37" s="90">
        <v>35</v>
      </c>
      <c r="D37" s="24">
        <v>0</v>
      </c>
      <c r="E37" s="24" t="s">
        <v>195</v>
      </c>
      <c r="F37" s="24" t="s">
        <v>185</v>
      </c>
      <c r="G37" s="24" t="s">
        <v>167</v>
      </c>
      <c r="H37" s="24" t="s">
        <v>174</v>
      </c>
      <c r="I37" s="24" t="s">
        <v>181</v>
      </c>
      <c r="J37" s="95" t="s">
        <v>169</v>
      </c>
    </row>
    <row r="38" spans="2:11" hidden="1">
      <c r="B38" s="51"/>
      <c r="C38" s="91">
        <v>40</v>
      </c>
      <c r="D38" s="96">
        <v>0</v>
      </c>
      <c r="E38" s="96" t="s">
        <v>197</v>
      </c>
      <c r="F38" s="96" t="s">
        <v>188</v>
      </c>
      <c r="G38" s="96" t="s">
        <v>192</v>
      </c>
      <c r="H38" s="96" t="s">
        <v>201</v>
      </c>
      <c r="I38" s="96" t="s">
        <v>168</v>
      </c>
      <c r="J38" s="97" t="s">
        <v>181</v>
      </c>
    </row>
    <row r="39" spans="2:11" hidden="1">
      <c r="B39" s="51"/>
      <c r="C39" s="90">
        <v>45</v>
      </c>
      <c r="D39" s="24">
        <v>0</v>
      </c>
      <c r="E39" s="24" t="s">
        <v>199</v>
      </c>
      <c r="F39" s="24" t="s">
        <v>195</v>
      </c>
      <c r="G39" s="24" t="s">
        <v>185</v>
      </c>
      <c r="H39" s="24" t="s">
        <v>167</v>
      </c>
      <c r="I39" s="24" t="s">
        <v>174</v>
      </c>
      <c r="J39" s="95" t="s">
        <v>168</v>
      </c>
    </row>
    <row r="40" spans="2:11" hidden="1">
      <c r="B40" s="51"/>
      <c r="C40" s="91">
        <v>50</v>
      </c>
      <c r="D40" s="96">
        <v>0</v>
      </c>
      <c r="E40" s="96" t="s">
        <v>202</v>
      </c>
      <c r="F40" s="96" t="s">
        <v>203</v>
      </c>
      <c r="G40" s="96" t="s">
        <v>188</v>
      </c>
      <c r="H40" s="96" t="s">
        <v>192</v>
      </c>
      <c r="I40" s="96" t="s">
        <v>186</v>
      </c>
      <c r="J40" s="97" t="s">
        <v>174</v>
      </c>
    </row>
    <row r="41" spans="2:11" hidden="1">
      <c r="B41" s="51"/>
      <c r="C41" s="90">
        <v>55</v>
      </c>
      <c r="D41" s="24">
        <v>0</v>
      </c>
      <c r="E41" s="24" t="s">
        <v>204</v>
      </c>
      <c r="F41" s="24" t="s">
        <v>199</v>
      </c>
      <c r="G41" s="24" t="s">
        <v>195</v>
      </c>
      <c r="H41" s="24" t="s">
        <v>185</v>
      </c>
      <c r="I41" s="24" t="s">
        <v>173</v>
      </c>
      <c r="J41" s="95" t="s">
        <v>186</v>
      </c>
    </row>
    <row r="42" spans="2:11" ht="13.8" hidden="1" thickBot="1">
      <c r="B42" s="51"/>
      <c r="C42" s="92">
        <v>60</v>
      </c>
      <c r="D42" s="98">
        <v>0</v>
      </c>
      <c r="E42" s="98" t="s">
        <v>205</v>
      </c>
      <c r="F42" s="98" t="s">
        <v>202</v>
      </c>
      <c r="G42" s="98" t="s">
        <v>197</v>
      </c>
      <c r="H42" s="98" t="s">
        <v>191</v>
      </c>
      <c r="I42" s="98" t="s">
        <v>185</v>
      </c>
      <c r="J42" s="99" t="s">
        <v>192</v>
      </c>
    </row>
    <row r="43" spans="2:11" hidden="1">
      <c r="B43" s="51"/>
      <c r="C43" s="51"/>
      <c r="D43" s="51"/>
      <c r="E43" s="51"/>
      <c r="F43" s="51"/>
      <c r="G43" s="51"/>
      <c r="H43" s="51"/>
      <c r="I43" s="51"/>
      <c r="J43" s="51"/>
    </row>
    <row r="44" spans="2:11" ht="15" hidden="1">
      <c r="B44" s="51"/>
      <c r="C44" s="13" t="s">
        <v>206</v>
      </c>
      <c r="D44" s="106" t="str">
        <f>'Test OMS'!D32</f>
        <v/>
      </c>
      <c r="E44" s="1" t="s">
        <v>207</v>
      </c>
      <c r="G44" s="1" t="s">
        <v>210</v>
      </c>
      <c r="H44" s="24" t="e">
        <f>MATCH('Test OMS'!C6,'Normes de VO2max'!$C$24:$C$32)</f>
        <v>#N/A</v>
      </c>
    </row>
    <row r="45" spans="2:11" hidden="1">
      <c r="B45" s="51"/>
      <c r="C45" s="13"/>
      <c r="E45" s="1"/>
      <c r="F45" s="105"/>
      <c r="G45" s="51"/>
      <c r="H45" s="51"/>
      <c r="I45" s="51"/>
      <c r="J45" s="51"/>
    </row>
    <row r="46" spans="2:11" ht="26.4" hidden="1">
      <c r="B46" s="51"/>
      <c r="C46" s="13" t="s">
        <v>214</v>
      </c>
      <c r="D46" s="101" t="s">
        <v>208</v>
      </c>
      <c r="E46" s="101" t="s">
        <v>209</v>
      </c>
      <c r="F46" s="101" t="s">
        <v>4</v>
      </c>
      <c r="G46" s="101" t="s">
        <v>7</v>
      </c>
      <c r="H46" s="101" t="s">
        <v>8</v>
      </c>
      <c r="I46" s="101" t="s">
        <v>9</v>
      </c>
      <c r="J46" s="101" t="s">
        <v>10</v>
      </c>
    </row>
    <row r="47" spans="2:11" hidden="1">
      <c r="C47" s="13" t="s">
        <v>213</v>
      </c>
      <c r="D47" s="24">
        <v>1</v>
      </c>
      <c r="E47" s="24">
        <v>2</v>
      </c>
      <c r="F47" s="24">
        <v>3</v>
      </c>
      <c r="G47" s="24">
        <v>4</v>
      </c>
      <c r="H47" s="24">
        <v>5</v>
      </c>
      <c r="I47" s="24">
        <v>6</v>
      </c>
      <c r="J47" s="24">
        <v>7</v>
      </c>
    </row>
    <row r="48" spans="2:11" hidden="1">
      <c r="C48" s="11"/>
      <c r="D48" s="24" t="e">
        <f t="shared" ref="D48:J48" si="0">INDEX($D$24:$J$32,$H$44,D47)</f>
        <v>#N/A</v>
      </c>
      <c r="E48" s="24" t="e">
        <f t="shared" si="0"/>
        <v>#N/A</v>
      </c>
      <c r="F48" s="24" t="e">
        <f t="shared" si="0"/>
        <v>#N/A</v>
      </c>
      <c r="G48" s="24" t="e">
        <f t="shared" si="0"/>
        <v>#N/A</v>
      </c>
      <c r="H48" s="24" t="e">
        <f t="shared" si="0"/>
        <v>#N/A</v>
      </c>
      <c r="I48" s="24" t="e">
        <f t="shared" si="0"/>
        <v>#N/A</v>
      </c>
      <c r="J48" s="24" t="e">
        <f t="shared" si="0"/>
        <v>#N/A</v>
      </c>
    </row>
    <row r="49" spans="3:10" hidden="1">
      <c r="C49" s="13" t="s">
        <v>211</v>
      </c>
      <c r="D49" s="24" t="e">
        <f t="shared" ref="D49:J49" si="1">VALUE(D48)</f>
        <v>#N/A</v>
      </c>
      <c r="E49" s="24" t="e">
        <f t="shared" si="1"/>
        <v>#N/A</v>
      </c>
      <c r="F49" s="24" t="e">
        <f t="shared" si="1"/>
        <v>#N/A</v>
      </c>
      <c r="G49" s="24" t="e">
        <f t="shared" si="1"/>
        <v>#N/A</v>
      </c>
      <c r="H49" s="24" t="e">
        <f t="shared" si="1"/>
        <v>#N/A</v>
      </c>
      <c r="I49" s="24" t="e">
        <f t="shared" si="1"/>
        <v>#N/A</v>
      </c>
      <c r="J49" s="24" t="e">
        <f t="shared" si="1"/>
        <v>#N/A</v>
      </c>
    </row>
    <row r="50" spans="3:10" hidden="1">
      <c r="C50" s="11"/>
      <c r="D50" s="24" t="e">
        <f>INDEX($D$34:$J$42,$H$44,D47)</f>
        <v>#N/A</v>
      </c>
      <c r="E50" s="24" t="e">
        <f t="shared" ref="E50:J50" si="2">INDEX($D$34:$J$42,$H$44,E47)</f>
        <v>#N/A</v>
      </c>
      <c r="F50" s="24" t="e">
        <f t="shared" si="2"/>
        <v>#N/A</v>
      </c>
      <c r="G50" s="24" t="e">
        <f t="shared" si="2"/>
        <v>#N/A</v>
      </c>
      <c r="H50" s="24" t="e">
        <f t="shared" si="2"/>
        <v>#N/A</v>
      </c>
      <c r="I50" s="24" t="e">
        <f t="shared" si="2"/>
        <v>#N/A</v>
      </c>
      <c r="J50" s="24" t="e">
        <f t="shared" si="2"/>
        <v>#N/A</v>
      </c>
    </row>
    <row r="51" spans="3:10" hidden="1">
      <c r="C51" s="13" t="s">
        <v>212</v>
      </c>
      <c r="D51" s="24" t="e">
        <f t="shared" ref="D51:J51" si="3">VALUE(D50)</f>
        <v>#N/A</v>
      </c>
      <c r="E51" s="24" t="e">
        <f t="shared" si="3"/>
        <v>#N/A</v>
      </c>
      <c r="F51" s="24" t="e">
        <f t="shared" si="3"/>
        <v>#N/A</v>
      </c>
      <c r="G51" s="24" t="e">
        <f t="shared" si="3"/>
        <v>#N/A</v>
      </c>
      <c r="H51" s="24" t="e">
        <f t="shared" si="3"/>
        <v>#N/A</v>
      </c>
      <c r="I51" s="24" t="e">
        <f t="shared" si="3"/>
        <v>#N/A</v>
      </c>
      <c r="J51" s="24" t="e">
        <f t="shared" si="3"/>
        <v>#N/A</v>
      </c>
    </row>
    <row r="52" spans="3:10" hidden="1">
      <c r="C52" s="11"/>
      <c r="E52" s="101"/>
      <c r="F52" s="101"/>
      <c r="G52" s="24"/>
      <c r="H52" s="24"/>
    </row>
    <row r="53" spans="3:10" hidden="1">
      <c r="C53" s="11"/>
      <c r="E53" s="101"/>
      <c r="F53" s="101"/>
      <c r="G53" s="24"/>
      <c r="H53" s="24"/>
    </row>
    <row r="54" spans="3:10" hidden="1">
      <c r="C54" s="13" t="s">
        <v>215</v>
      </c>
      <c r="D54" s="23" t="e">
        <f>INDEX($D$46:$J$46,MATCH(D44,D49:J49))</f>
        <v>#N/A</v>
      </c>
    </row>
    <row r="55" spans="3:10" hidden="1">
      <c r="C55" s="13" t="s">
        <v>216</v>
      </c>
      <c r="D55" s="23" t="e">
        <f>INDEX($D$46:$J$46,MATCH(D44,D51:J51))</f>
        <v>#N/A</v>
      </c>
      <c r="H55" s="1"/>
    </row>
    <row r="56" spans="3:10" hidden="1">
      <c r="H56" s="1"/>
    </row>
    <row r="57" spans="3:10" ht="15" hidden="1">
      <c r="C57" s="13" t="s">
        <v>217</v>
      </c>
      <c r="D57" s="107" t="e">
        <f>IF('Test OMS'!C5="m",'Normes de VO2max'!D54,'Normes de VO2max'!D55)</f>
        <v>#N/A</v>
      </c>
      <c r="H57" s="1"/>
    </row>
    <row r="58" spans="3:10" hidden="1">
      <c r="H58" s="1"/>
    </row>
    <row r="59" spans="3:10" hidden="1">
      <c r="H59" s="1"/>
    </row>
    <row r="60" spans="3:10" hidden="1">
      <c r="H60" s="1"/>
    </row>
    <row r="61" spans="3:10" hidden="1">
      <c r="C61" s="10" t="s">
        <v>153</v>
      </c>
      <c r="D61" s="1"/>
      <c r="E61" s="1"/>
      <c r="F61" s="1"/>
      <c r="G61" s="1"/>
      <c r="H61" s="1"/>
    </row>
    <row r="62" spans="3:10" hidden="1">
      <c r="C62" s="102" t="s">
        <v>159</v>
      </c>
      <c r="D62" s="1"/>
      <c r="E62" s="1"/>
      <c r="F62" s="1"/>
      <c r="G62" s="1"/>
    </row>
    <row r="63" spans="3:10" hidden="1">
      <c r="C63" s="1"/>
      <c r="D63" s="103" t="e">
        <f>IF('Test OMS'!$C$5="f",
INDEX(IF(AND('Test OMS'!$C$6&gt;19,'Test OMS'!$C$6&lt;30),'Calibrage test OMS'!$AB$7:$AD$17,IF(AND('Test OMS'!$C$6&gt;29,'Test OMS'!$C$6&lt;40),'Calibrage test OMS'!$AE$7:$AG$17,IF(AND('Test OMS'!$C$6&gt;39,'Test OMS'!$C$6&lt;50),'Calibrage test OMS'!$AH$7:$AJ$17,IF('Test OMS'!$C$6&gt;49,'Calibrage test OMS'!$AK$7:$AM$17)))),MATCH('Test OMS'!$C$8,'Calibrage test OMS'!$AA$7:$AA$17),MATCH('Test OMS'!$C24,'Calibrage test OMS'!$AB$6:$AD$6)),
INDEX(IF(AND('Test OMS'!$C$6&gt;19,'Test OMS'!$C$6&lt;30),'Calibrage test OMS'!$AB$25:$AD$35,IF(AND('Test OMS'!$C$6&gt;29,'Test OMS'!$C$6&lt;40),'Calibrage test OMS'!$AE$25:$AG$35,IF(AND('Test OMS'!$C$6&gt;39,'Test OMS'!$C$6&lt;50),'Calibrage test OMS'!$AH$25:$AJ$35,IF('Test OMS'!$C$6&gt;49,'Calibrage test OMS'!$AK$25:$AM$35)))),MATCH('Test OMS'!$C$8,'Calibrage test OMS'!$AA$25:$AA$35),MATCH('Test OMS'!$C24,'Calibrage test OMS'!$AB$24:$AD$24)))</f>
        <v>#VALUE!</v>
      </c>
      <c r="E63" s="104" t="e">
        <f>"à "&amp;D63+10</f>
        <v>#VALUE!</v>
      </c>
      <c r="F63" s="1"/>
      <c r="G63" s="1"/>
    </row>
    <row r="64" spans="3:10" hidden="1">
      <c r="C64" s="1"/>
      <c r="D64" s="103" t="e">
        <f>IF('Test OMS'!$C$5="f",
INDEX(IF(AND('Test OMS'!$C$6&gt;19,'Test OMS'!$C$6&lt;30),'Calibrage test OMS'!$AB$7:$AD$17,IF(AND('Test OMS'!$C$6&gt;29,'Test OMS'!$C$6&lt;40),'Calibrage test OMS'!$AE$7:$AG$17,IF(AND('Test OMS'!$C$6&gt;39,'Test OMS'!$C$6&lt;50),'Calibrage test OMS'!$AH$7:$AJ$17,IF('Test OMS'!$C$6&gt;49,'Calibrage test OMS'!$AK$7:$AM$17)))),MATCH('Test OMS'!$C$8,'Calibrage test OMS'!$AA$7:$AA$17),MATCH('Test OMS'!$C25,'Calibrage test OMS'!$AB$6:$AD$6)),
INDEX(IF(AND('Test OMS'!$C$6&gt;19,'Test OMS'!$C$6&lt;30),'Calibrage test OMS'!$AB$25:$AD$35,IF(AND('Test OMS'!$C$6&gt;29,'Test OMS'!$C$6&lt;40),'Calibrage test OMS'!$AE$25:$AG$35,IF(AND('Test OMS'!$C$6&gt;39,'Test OMS'!$C$6&lt;50),'Calibrage test OMS'!$AH$25:$AJ$35,IF('Test OMS'!$C$6&gt;49,'Calibrage test OMS'!$AK$25:$AM$35)))),MATCH('Test OMS'!$C$8,'Calibrage test OMS'!$AA$25:$AA$35),MATCH('Test OMS'!$C25,'Calibrage test OMS'!$AB$24:$AD$24)))</f>
        <v>#VALUE!</v>
      </c>
      <c r="E64" s="104" t="e">
        <f>"à "&amp;D64+10</f>
        <v>#VALUE!</v>
      </c>
      <c r="F64" s="1"/>
      <c r="G64" s="1"/>
    </row>
    <row r="65" spans="3:7" hidden="1">
      <c r="C65" s="1"/>
      <c r="D65" s="103" t="e">
        <f>IF('Test OMS'!$C$5="f",
INDEX(IF(AND('Test OMS'!$C$6&gt;19,'Test OMS'!$C$6&lt;30),'Calibrage test OMS'!$AB$7:$AD$17,IF(AND('Test OMS'!$C$6&gt;29,'Test OMS'!$C$6&lt;40),'Calibrage test OMS'!$AE$7:$AG$17,IF(AND('Test OMS'!$C$6&gt;39,'Test OMS'!$C$6&lt;50),'Calibrage test OMS'!$AH$7:$AJ$17,IF('Test OMS'!$C$6&gt;49,'Calibrage test OMS'!$AK$7:$AM$17)))),MATCH('Test OMS'!$C$8,'Calibrage test OMS'!$AA$7:$AA$17),MATCH('Test OMS'!$C26,'Calibrage test OMS'!$AB$6:$AD$6)),
INDEX(IF(AND('Test OMS'!$C$6&gt;19,'Test OMS'!$C$6&lt;30),'Calibrage test OMS'!$AB$25:$AD$35,IF(AND('Test OMS'!$C$6&gt;29,'Test OMS'!$C$6&lt;40),'Calibrage test OMS'!$AE$25:$AG$35,IF(AND('Test OMS'!$C$6&gt;39,'Test OMS'!$C$6&lt;50),'Calibrage test OMS'!$AH$25:$AJ$35,IF('Test OMS'!$C$6&gt;49,'Calibrage test OMS'!$AK$25:$AM$35)))),MATCH('Test OMS'!$C$8,'Calibrage test OMS'!$AA$25:$AA$35),MATCH('Test OMS'!$C26,'Calibrage test OMS'!$AB$24:$AD$24)))</f>
        <v>#VALUE!</v>
      </c>
      <c r="E65" s="104" t="e">
        <f>"à "&amp;D65+10</f>
        <v>#VALUE!</v>
      </c>
      <c r="F65" s="1"/>
      <c r="G65" s="1"/>
    </row>
    <row r="66" spans="3:7" hidden="1">
      <c r="C66" s="1"/>
      <c r="D66" s="1"/>
      <c r="E66" s="1"/>
      <c r="F66" s="1"/>
      <c r="G66" s="1"/>
    </row>
    <row r="67" spans="3:7" hidden="1">
      <c r="C67" s="10" t="s">
        <v>153</v>
      </c>
      <c r="D67" s="1"/>
      <c r="E67" s="1"/>
      <c r="F67" s="1"/>
      <c r="G67" s="1"/>
    </row>
    <row r="68" spans="3:7" hidden="1">
      <c r="C68" s="102" t="s">
        <v>158</v>
      </c>
      <c r="D68" s="1"/>
      <c r="E68" s="1"/>
      <c r="F68" s="1"/>
      <c r="G68" s="1"/>
    </row>
    <row r="69" spans="3:7" hidden="1">
      <c r="C69" s="1"/>
      <c r="D69" s="1"/>
      <c r="E69" s="13" t="s">
        <v>153</v>
      </c>
      <c r="F69" s="1"/>
      <c r="G69" s="1"/>
    </row>
    <row r="70" spans="3:7" hidden="1">
      <c r="C70" s="1"/>
      <c r="D70" s="13" t="s">
        <v>0</v>
      </c>
      <c r="E70" s="104" t="e">
        <f>LINEST('Test OMS'!I16:I18,'Test OMS'!D24:D26)</f>
        <v>#VALUE!</v>
      </c>
      <c r="F70" s="1"/>
      <c r="G70" s="1"/>
    </row>
    <row r="71" spans="3:7" hidden="1">
      <c r="C71" s="1"/>
      <c r="D71" s="13" t="s">
        <v>132</v>
      </c>
      <c r="E71" s="104" t="e">
        <f>INTERCEPT('Test OMS'!I16:I18,'Test OMS'!D24:D26)</f>
        <v>#DIV/0!</v>
      </c>
      <c r="F71" s="1"/>
      <c r="G71" s="1"/>
    </row>
  </sheetData>
  <sheetProtection password="D9DC" sheet="1" objects="1" scenarios="1" selectLockedCells="1" selectUnlockedCell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034D-E458-4EEC-8439-AA64990E850D}">
  <dimension ref="A1:I9"/>
  <sheetViews>
    <sheetView workbookViewId="0">
      <selection activeCell="G13" sqref="G13"/>
    </sheetView>
  </sheetViews>
  <sheetFormatPr baseColWidth="10" defaultRowHeight="13.2"/>
  <cols>
    <col min="1" max="1" width="5.21875" style="100" bestFit="1" customWidth="1"/>
    <col min="2" max="2" width="12.5546875" customWidth="1"/>
    <col min="3" max="3" width="5" customWidth="1"/>
  </cols>
  <sheetData>
    <row r="1" spans="1:9">
      <c r="E1" s="100" t="s">
        <v>248</v>
      </c>
    </row>
    <row r="2" spans="1:9">
      <c r="A2" s="100" t="s">
        <v>247</v>
      </c>
      <c r="B2" s="118" t="s">
        <v>240</v>
      </c>
      <c r="C2">
        <v>173</v>
      </c>
      <c r="D2" s="118" t="s">
        <v>237</v>
      </c>
      <c r="E2" s="100">
        <f>IF(A3="x",C3,C4)</f>
        <v>65</v>
      </c>
    </row>
    <row r="3" spans="1:9">
      <c r="A3" s="100" t="s">
        <v>246</v>
      </c>
      <c r="B3" s="118" t="s">
        <v>241</v>
      </c>
      <c r="C3">
        <v>65</v>
      </c>
      <c r="D3" s="118" t="s">
        <v>237</v>
      </c>
    </row>
    <row r="4" spans="1:9">
      <c r="B4" s="118" t="s">
        <v>245</v>
      </c>
      <c r="C4">
        <v>75</v>
      </c>
      <c r="D4" s="118" t="s">
        <v>237</v>
      </c>
    </row>
    <row r="5" spans="1:9">
      <c r="B5" s="118" t="s">
        <v>243</v>
      </c>
      <c r="C5">
        <f>C2-C3</f>
        <v>108</v>
      </c>
      <c r="D5" s="118" t="s">
        <v>237</v>
      </c>
    </row>
    <row r="6" spans="1:9">
      <c r="E6" s="133" t="s">
        <v>244</v>
      </c>
      <c r="F6" s="133" t="s">
        <v>238</v>
      </c>
      <c r="G6" s="133" t="s">
        <v>242</v>
      </c>
      <c r="H6" s="133" t="s">
        <v>239</v>
      </c>
      <c r="I6" s="133" t="s">
        <v>242</v>
      </c>
    </row>
    <row r="7" spans="1:9">
      <c r="E7" s="100">
        <v>6</v>
      </c>
      <c r="F7" s="100">
        <v>123</v>
      </c>
      <c r="G7" s="134">
        <f>(F7-$E$2)/($C$2-$E$2)</f>
        <v>0.53703703703703709</v>
      </c>
      <c r="H7" s="100">
        <v>118</v>
      </c>
      <c r="I7" s="134">
        <f>(H7-$E$2)/($C$2-$E$2)</f>
        <v>0.49074074074074076</v>
      </c>
    </row>
    <row r="8" spans="1:9">
      <c r="E8" s="100">
        <v>8</v>
      </c>
      <c r="F8" s="100">
        <v>145</v>
      </c>
      <c r="G8" s="134">
        <f t="shared" ref="G8:G9" si="0">(F8-$E$2)/($C$2-$E$2)</f>
        <v>0.7407407407407407</v>
      </c>
      <c r="H8" s="100">
        <v>138</v>
      </c>
      <c r="I8" s="134">
        <f t="shared" ref="I8" si="1">(H8-$E$2)/($C$2-$E$2)</f>
        <v>0.67592592592592593</v>
      </c>
    </row>
    <row r="9" spans="1:9">
      <c r="E9" s="100">
        <v>10</v>
      </c>
      <c r="F9" s="100">
        <v>168</v>
      </c>
      <c r="G9" s="134">
        <f t="shared" si="0"/>
        <v>0.95370370370370372</v>
      </c>
      <c r="H9" s="100">
        <v>155</v>
      </c>
      <c r="I9" s="134">
        <f t="shared" ref="I9" si="2">(H9-$E$2)/($C$2-$E$2)</f>
        <v>0.83333333333333337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Test OMS</vt:lpstr>
      <vt:lpstr>Grille FC-VO2max</vt:lpstr>
      <vt:lpstr>Calibrage test OMS</vt:lpstr>
      <vt:lpstr>Normes de VO2max</vt:lpstr>
      <vt:lpstr>exemple</vt:lpstr>
      <vt:lpstr>normes_vo2max</vt:lpstr>
      <vt:lpstr>'Grille FC-VO2max'!Zone_d_impression</vt:lpstr>
      <vt:lpstr>'Test OMS'!Zone_d_impression</vt:lpstr>
    </vt:vector>
  </TitlesOfParts>
  <Company>EBE &amp; Associés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Pascal Prévost</dc:creator>
  <cp:lastModifiedBy>Pascal Prévost</cp:lastModifiedBy>
  <cp:lastPrinted>2025-08-11T23:57:49Z</cp:lastPrinted>
  <dcterms:created xsi:type="dcterms:W3CDTF">2008-06-28T16:33:39Z</dcterms:created>
  <dcterms:modified xsi:type="dcterms:W3CDTF">2025-08-11T23:57:55Z</dcterms:modified>
</cp:coreProperties>
</file>