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S\Dropbox Prevost\Dropbox\Learn-Conditioning in LNBPP\06. Estimation masse grasse avec PC\"/>
    </mc:Choice>
  </mc:AlternateContent>
  <xr:revisionPtr revIDLastSave="0" documentId="13_ncr:1_{E6729F8A-6AA9-44DB-9D34-A724FC084C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ppel" sheetId="9" r:id="rId1"/>
    <sheet name="Mode de calcul 4 plis" sheetId="1" r:id="rId2"/>
    <sheet name="Données mesurées" sheetId="6" r:id="rId3"/>
    <sheet name="Résultats" sheetId="2" r:id="rId4"/>
    <sheet name="Suivi % de MG" sheetId="7" r:id="rId5"/>
    <sheet name="Evolution de Poids, MG et MSG (" sheetId="11" r:id="rId6"/>
    <sheet name="Normes" sheetId="3" r:id="rId7"/>
  </sheets>
  <definedNames>
    <definedName name="âge">Normes!$L$6:$L$10</definedName>
    <definedName name="fem">Normes!$O$6:$P$10</definedName>
    <definedName name="hom">Normes!$M$6:$N$10</definedName>
    <definedName name="résultat_femme">Normes!$B$7:$D$43</definedName>
    <definedName name="résultat_homme">Normes!$E$7:$G$43</definedName>
    <definedName name="_xlnm.Print_Area" localSheetId="3">Résultats!$B$1:$N$54</definedName>
  </definedNames>
  <calcPr calcId="181029"/>
</workbook>
</file>

<file path=xl/calcChain.xml><?xml version="1.0" encoding="utf-8"?>
<calcChain xmlns="http://schemas.openxmlformats.org/spreadsheetml/2006/main">
  <c r="P22" i="2" l="1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C3" i="2"/>
  <c r="C2" i="2"/>
  <c r="C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U11" i="6"/>
  <c r="V11" i="6"/>
  <c r="W11" i="6"/>
  <c r="U12" i="6"/>
  <c r="V12" i="6"/>
  <c r="W12" i="6"/>
  <c r="U13" i="6"/>
  <c r="V13" i="6"/>
  <c r="W13" i="6"/>
  <c r="U14" i="6"/>
  <c r="V14" i="6"/>
  <c r="W14" i="6"/>
  <c r="U15" i="6"/>
  <c r="V15" i="6"/>
  <c r="W15" i="6"/>
  <c r="U16" i="6"/>
  <c r="V16" i="6"/>
  <c r="W16" i="6"/>
  <c r="U17" i="6"/>
  <c r="V17" i="6"/>
  <c r="W17" i="6"/>
  <c r="U18" i="6"/>
  <c r="V18" i="6"/>
  <c r="W18" i="6"/>
  <c r="U19" i="6"/>
  <c r="V19" i="6"/>
  <c r="W19" i="6"/>
  <c r="U20" i="6"/>
  <c r="V20" i="6"/>
  <c r="W20" i="6"/>
  <c r="U21" i="6"/>
  <c r="V21" i="6"/>
  <c r="W21" i="6"/>
  <c r="Q11" i="6"/>
  <c r="R11" i="6"/>
  <c r="S11" i="6"/>
  <c r="Q12" i="6"/>
  <c r="R12" i="6"/>
  <c r="S12" i="6"/>
  <c r="Q13" i="6"/>
  <c r="R13" i="6"/>
  <c r="S13" i="6"/>
  <c r="Q14" i="6"/>
  <c r="R14" i="6"/>
  <c r="S14" i="6"/>
  <c r="Q15" i="6"/>
  <c r="R15" i="6"/>
  <c r="S15" i="6"/>
  <c r="Q16" i="6"/>
  <c r="R16" i="6"/>
  <c r="S16" i="6"/>
  <c r="Q17" i="6"/>
  <c r="R17" i="6"/>
  <c r="S17" i="6"/>
  <c r="Q18" i="6"/>
  <c r="R18" i="6"/>
  <c r="S18" i="6"/>
  <c r="Q19" i="6"/>
  <c r="R19" i="6"/>
  <c r="S19" i="6"/>
  <c r="Q20" i="6"/>
  <c r="R20" i="6"/>
  <c r="S20" i="6"/>
  <c r="Q21" i="6"/>
  <c r="R21" i="6"/>
  <c r="S21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I11" i="6"/>
  <c r="J11" i="6"/>
  <c r="K11" i="6"/>
  <c r="I12" i="6"/>
  <c r="J12" i="6"/>
  <c r="K12" i="6"/>
  <c r="I13" i="6"/>
  <c r="J13" i="6"/>
  <c r="K13" i="6"/>
  <c r="I14" i="6"/>
  <c r="J14" i="6"/>
  <c r="K14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X9" i="6"/>
  <c r="X22" i="6"/>
  <c r="X23" i="6"/>
  <c r="X24" i="6"/>
  <c r="X25" i="6"/>
  <c r="X26" i="6"/>
  <c r="X27" i="6"/>
  <c r="X28" i="6"/>
  <c r="J28" i="2" s="1"/>
  <c r="X29" i="6"/>
  <c r="J29" i="2" s="1"/>
  <c r="X30" i="6"/>
  <c r="J30" i="2" s="1"/>
  <c r="X31" i="6"/>
  <c r="J31" i="2" s="1"/>
  <c r="X32" i="6"/>
  <c r="J32" i="2" s="1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J52" i="2" s="1"/>
  <c r="X53" i="6"/>
  <c r="J53" i="2" s="1"/>
  <c r="X54" i="6"/>
  <c r="X55" i="6"/>
  <c r="J55" i="2" s="1"/>
  <c r="X56" i="6"/>
  <c r="J56" i="2" s="1"/>
  <c r="X57" i="6"/>
  <c r="T9" i="6"/>
  <c r="T22" i="6"/>
  <c r="T23" i="6"/>
  <c r="T24" i="6"/>
  <c r="T25" i="6"/>
  <c r="T26" i="6"/>
  <c r="T27" i="6"/>
  <c r="T28" i="6"/>
  <c r="I28" i="2" s="1"/>
  <c r="T29" i="6"/>
  <c r="I29" i="2" s="1"/>
  <c r="T30" i="6"/>
  <c r="I30" i="2" s="1"/>
  <c r="T31" i="6"/>
  <c r="I31" i="2" s="1"/>
  <c r="T32" i="6"/>
  <c r="I32" i="2" s="1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I55" i="2" s="1"/>
  <c r="T56" i="6"/>
  <c r="I56" i="2" s="1"/>
  <c r="T57" i="6"/>
  <c r="P22" i="6"/>
  <c r="P23" i="6"/>
  <c r="P24" i="6"/>
  <c r="P25" i="6"/>
  <c r="P26" i="6"/>
  <c r="P27" i="6"/>
  <c r="P28" i="6"/>
  <c r="H28" i="2" s="1"/>
  <c r="P29" i="6"/>
  <c r="H29" i="2" s="1"/>
  <c r="P30" i="6"/>
  <c r="P31" i="6"/>
  <c r="H31" i="2" s="1"/>
  <c r="P32" i="6"/>
  <c r="H32" i="2" s="1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H51" i="2" s="1"/>
  <c r="P52" i="6"/>
  <c r="P53" i="6"/>
  <c r="P54" i="6"/>
  <c r="H54" i="2" s="1"/>
  <c r="P55" i="6"/>
  <c r="H55" i="2" s="1"/>
  <c r="P56" i="6"/>
  <c r="H56" i="2" s="1"/>
  <c r="P57" i="6"/>
  <c r="L22" i="6"/>
  <c r="L23" i="6"/>
  <c r="L24" i="6"/>
  <c r="L25" i="6"/>
  <c r="L26" i="6"/>
  <c r="L27" i="6"/>
  <c r="L28" i="6"/>
  <c r="L29" i="6"/>
  <c r="G29" i="2" s="1"/>
  <c r="L30" i="6"/>
  <c r="L31" i="6"/>
  <c r="G31" i="2" s="1"/>
  <c r="L32" i="6"/>
  <c r="G32" i="2" s="1"/>
  <c r="L33" i="6"/>
  <c r="G33" i="2" s="1"/>
  <c r="L34" i="6"/>
  <c r="G34" i="2" s="1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G54" i="2" s="1"/>
  <c r="L55" i="6"/>
  <c r="G55" i="2" s="1"/>
  <c r="L56" i="6"/>
  <c r="G56" i="2" s="1"/>
  <c r="L57" i="6"/>
  <c r="M8" i="6"/>
  <c r="N8" i="6"/>
  <c r="O8" i="6"/>
  <c r="M9" i="6"/>
  <c r="N9" i="6"/>
  <c r="O9" i="6"/>
  <c r="I8" i="6"/>
  <c r="J8" i="6"/>
  <c r="K8" i="6"/>
  <c r="I9" i="6"/>
  <c r="J9" i="6"/>
  <c r="K9" i="6"/>
  <c r="U10" i="6"/>
  <c r="R10" i="6"/>
  <c r="S10" i="6"/>
  <c r="Q10" i="6"/>
  <c r="N10" i="6"/>
  <c r="O10" i="6"/>
  <c r="M10" i="6"/>
  <c r="W10" i="6"/>
  <c r="V10" i="6"/>
  <c r="J10" i="6"/>
  <c r="K10" i="6"/>
  <c r="I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9" i="6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K28" i="2" s="1"/>
  <c r="N28" i="2" s="1"/>
  <c r="E28" i="2"/>
  <c r="F28" i="2"/>
  <c r="G28" i="2"/>
  <c r="C29" i="2"/>
  <c r="D29" i="2"/>
  <c r="E29" i="2"/>
  <c r="F29" i="2"/>
  <c r="C30" i="2"/>
  <c r="D30" i="2"/>
  <c r="E30" i="2"/>
  <c r="F30" i="2"/>
  <c r="G30" i="2"/>
  <c r="H30" i="2"/>
  <c r="C31" i="2"/>
  <c r="D31" i="2"/>
  <c r="E31" i="2"/>
  <c r="F31" i="2"/>
  <c r="C32" i="2"/>
  <c r="D32" i="2"/>
  <c r="E32" i="2"/>
  <c r="F32" i="2"/>
  <c r="C33" i="2"/>
  <c r="D33" i="2"/>
  <c r="E33" i="2"/>
  <c r="F33" i="2"/>
  <c r="H33" i="2"/>
  <c r="I33" i="2"/>
  <c r="J33" i="2"/>
  <c r="C34" i="2"/>
  <c r="K34" i="2" s="1"/>
  <c r="N34" i="2" s="1"/>
  <c r="D34" i="2"/>
  <c r="L34" i="2" s="1"/>
  <c r="E34" i="2"/>
  <c r="F34" i="2"/>
  <c r="H34" i="2"/>
  <c r="I34" i="2"/>
  <c r="J34" i="2"/>
  <c r="C35" i="2"/>
  <c r="K35" i="2" s="1"/>
  <c r="N35" i="2" s="1"/>
  <c r="D35" i="2"/>
  <c r="L35" i="2" s="1"/>
  <c r="E35" i="2"/>
  <c r="F35" i="2"/>
  <c r="G35" i="2"/>
  <c r="H35" i="2"/>
  <c r="I35" i="2"/>
  <c r="J35" i="2"/>
  <c r="C36" i="2"/>
  <c r="D36" i="2"/>
  <c r="L36" i="2" s="1"/>
  <c r="E36" i="2"/>
  <c r="F36" i="2"/>
  <c r="G36" i="2"/>
  <c r="H36" i="2"/>
  <c r="I36" i="2"/>
  <c r="J36" i="2"/>
  <c r="C37" i="2"/>
  <c r="D37" i="2"/>
  <c r="L37" i="2" s="1"/>
  <c r="E37" i="2"/>
  <c r="F37" i="2"/>
  <c r="G37" i="2"/>
  <c r="H37" i="2"/>
  <c r="I37" i="2"/>
  <c r="J37" i="2"/>
  <c r="C38" i="2"/>
  <c r="D38" i="2"/>
  <c r="L38" i="2" s="1"/>
  <c r="E38" i="2"/>
  <c r="F38" i="2"/>
  <c r="G38" i="2"/>
  <c r="H38" i="2"/>
  <c r="I38" i="2"/>
  <c r="J38" i="2"/>
  <c r="C39" i="2"/>
  <c r="D39" i="2"/>
  <c r="L39" i="2" s="1"/>
  <c r="E39" i="2"/>
  <c r="F39" i="2"/>
  <c r="G39" i="2"/>
  <c r="H39" i="2"/>
  <c r="I39" i="2"/>
  <c r="J39" i="2"/>
  <c r="C40" i="2"/>
  <c r="D40" i="2"/>
  <c r="L40" i="2" s="1"/>
  <c r="E40" i="2"/>
  <c r="F40" i="2"/>
  <c r="G40" i="2"/>
  <c r="H40" i="2"/>
  <c r="I40" i="2"/>
  <c r="J40" i="2"/>
  <c r="C41" i="2"/>
  <c r="D41" i="2"/>
  <c r="L41" i="2" s="1"/>
  <c r="E41" i="2"/>
  <c r="F41" i="2"/>
  <c r="G41" i="2"/>
  <c r="H41" i="2"/>
  <c r="I41" i="2"/>
  <c r="J41" i="2"/>
  <c r="C42" i="2"/>
  <c r="D42" i="2"/>
  <c r="L42" i="2" s="1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L44" i="2" s="1"/>
  <c r="E44" i="2"/>
  <c r="F44" i="2"/>
  <c r="G44" i="2"/>
  <c r="H44" i="2"/>
  <c r="I44" i="2"/>
  <c r="J44" i="2"/>
  <c r="C45" i="2"/>
  <c r="D45" i="2"/>
  <c r="L45" i="2" s="1"/>
  <c r="E45" i="2"/>
  <c r="F45" i="2"/>
  <c r="G45" i="2"/>
  <c r="H45" i="2"/>
  <c r="I45" i="2"/>
  <c r="J45" i="2"/>
  <c r="K45" i="2"/>
  <c r="N45" i="2" s="1"/>
  <c r="C46" i="2"/>
  <c r="K46" i="2" s="1"/>
  <c r="N46" i="2" s="1"/>
  <c r="D46" i="2"/>
  <c r="L46" i="2" s="1"/>
  <c r="E46" i="2"/>
  <c r="F46" i="2"/>
  <c r="G46" i="2"/>
  <c r="H46" i="2"/>
  <c r="I46" i="2"/>
  <c r="J46" i="2"/>
  <c r="C47" i="2"/>
  <c r="D47" i="2"/>
  <c r="L47" i="2" s="1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L48" i="2"/>
  <c r="C49" i="2"/>
  <c r="D49" i="2"/>
  <c r="L49" i="2" s="1"/>
  <c r="E49" i="2"/>
  <c r="F49" i="2"/>
  <c r="G49" i="2"/>
  <c r="H49" i="2"/>
  <c r="I49" i="2"/>
  <c r="J49" i="2"/>
  <c r="C50" i="2"/>
  <c r="D50" i="2"/>
  <c r="L50" i="2" s="1"/>
  <c r="E50" i="2"/>
  <c r="F50" i="2"/>
  <c r="G50" i="2"/>
  <c r="H50" i="2"/>
  <c r="I50" i="2"/>
  <c r="J50" i="2"/>
  <c r="C51" i="2"/>
  <c r="D51" i="2"/>
  <c r="L51" i="2" s="1"/>
  <c r="E51" i="2"/>
  <c r="F51" i="2"/>
  <c r="G51" i="2"/>
  <c r="I51" i="2"/>
  <c r="J51" i="2"/>
  <c r="C52" i="2"/>
  <c r="D52" i="2"/>
  <c r="L52" i="2" s="1"/>
  <c r="E52" i="2"/>
  <c r="F52" i="2"/>
  <c r="G52" i="2"/>
  <c r="H52" i="2"/>
  <c r="I52" i="2"/>
  <c r="C53" i="2"/>
  <c r="D53" i="2"/>
  <c r="L53" i="2" s="1"/>
  <c r="E53" i="2"/>
  <c r="F53" i="2"/>
  <c r="G53" i="2"/>
  <c r="H53" i="2"/>
  <c r="I53" i="2"/>
  <c r="C54" i="2"/>
  <c r="D54" i="2"/>
  <c r="L54" i="2" s="1"/>
  <c r="E54" i="2"/>
  <c r="F54" i="2"/>
  <c r="I54" i="2"/>
  <c r="J54" i="2"/>
  <c r="C55" i="2"/>
  <c r="D55" i="2"/>
  <c r="L55" i="2" s="1"/>
  <c r="E55" i="2"/>
  <c r="F55" i="2"/>
  <c r="C56" i="2"/>
  <c r="D56" i="2"/>
  <c r="L56" i="2" s="1"/>
  <c r="E56" i="2"/>
  <c r="F56" i="2"/>
  <c r="B8" i="2"/>
  <c r="T12" i="6" l="1"/>
  <c r="I12" i="2" s="1"/>
  <c r="X15" i="6"/>
  <c r="J15" i="2" s="1"/>
  <c r="X19" i="6"/>
  <c r="J19" i="2" s="1"/>
  <c r="X11" i="6"/>
  <c r="J11" i="2" s="1"/>
  <c r="X20" i="6"/>
  <c r="J20" i="2" s="1"/>
  <c r="K27" i="2"/>
  <c r="N27" i="2" s="1"/>
  <c r="K50" i="2"/>
  <c r="N50" i="2" s="1"/>
  <c r="T19" i="6"/>
  <c r="I19" i="2" s="1"/>
  <c r="K24" i="2"/>
  <c r="N24" i="2" s="1"/>
  <c r="K41" i="2"/>
  <c r="N41" i="2" s="1"/>
  <c r="X21" i="6"/>
  <c r="J21" i="2" s="1"/>
  <c r="X12" i="6"/>
  <c r="J12" i="2" s="1"/>
  <c r="K56" i="2"/>
  <c r="N56" i="2" s="1"/>
  <c r="K43" i="2"/>
  <c r="N43" i="2" s="1"/>
  <c r="K55" i="2"/>
  <c r="N55" i="2" s="1"/>
  <c r="X14" i="6"/>
  <c r="J14" i="2" s="1"/>
  <c r="X13" i="6"/>
  <c r="J13" i="2" s="1"/>
  <c r="X17" i="6"/>
  <c r="J17" i="2" s="1"/>
  <c r="T20" i="6"/>
  <c r="I20" i="2" s="1"/>
  <c r="L11" i="6"/>
  <c r="T21" i="6"/>
  <c r="I21" i="2" s="1"/>
  <c r="T13" i="6"/>
  <c r="I13" i="2" s="1"/>
  <c r="X16" i="6"/>
  <c r="P16" i="6"/>
  <c r="H16" i="2" s="1"/>
  <c r="T11" i="6"/>
  <c r="I11" i="2" s="1"/>
  <c r="L19" i="6"/>
  <c r="K26" i="2"/>
  <c r="N26" i="2" s="1"/>
  <c r="T14" i="6"/>
  <c r="I14" i="2" s="1"/>
  <c r="K51" i="2"/>
  <c r="N51" i="2" s="1"/>
  <c r="K40" i="2"/>
  <c r="N40" i="2" s="1"/>
  <c r="K37" i="2"/>
  <c r="N37" i="2" s="1"/>
  <c r="K48" i="2"/>
  <c r="N48" i="2" s="1"/>
  <c r="L14" i="6"/>
  <c r="K39" i="2"/>
  <c r="N39" i="2" s="1"/>
  <c r="L13" i="6"/>
  <c r="K54" i="2"/>
  <c r="N54" i="2" s="1"/>
  <c r="K53" i="2"/>
  <c r="N53" i="2" s="1"/>
  <c r="K44" i="2"/>
  <c r="N44" i="2" s="1"/>
  <c r="K38" i="2"/>
  <c r="N38" i="2" s="1"/>
  <c r="K31" i="2"/>
  <c r="N31" i="2" s="1"/>
  <c r="K52" i="2"/>
  <c r="N52" i="2" s="1"/>
  <c r="K49" i="2"/>
  <c r="N49" i="2" s="1"/>
  <c r="P21" i="6"/>
  <c r="H21" i="2" s="1"/>
  <c r="T16" i="6"/>
  <c r="I16" i="2" s="1"/>
  <c r="X18" i="6"/>
  <c r="P12" i="6"/>
  <c r="H12" i="2" s="1"/>
  <c r="T15" i="6"/>
  <c r="I15" i="2" s="1"/>
  <c r="P19" i="6"/>
  <c r="H19" i="2" s="1"/>
  <c r="P11" i="6"/>
  <c r="H11" i="2" s="1"/>
  <c r="P20" i="6"/>
  <c r="H20" i="2" s="1"/>
  <c r="P18" i="6"/>
  <c r="H18" i="2" s="1"/>
  <c r="P17" i="6"/>
  <c r="H17" i="2" s="1"/>
  <c r="L21" i="6"/>
  <c r="L20" i="6"/>
  <c r="L12" i="6"/>
  <c r="P15" i="6"/>
  <c r="H15" i="2" s="1"/>
  <c r="T18" i="6"/>
  <c r="I18" i="2" s="1"/>
  <c r="P14" i="6"/>
  <c r="H14" i="2" s="1"/>
  <c r="T17" i="6"/>
  <c r="I17" i="2" s="1"/>
  <c r="P13" i="6"/>
  <c r="H13" i="2" s="1"/>
  <c r="L18" i="6"/>
  <c r="L17" i="6"/>
  <c r="T10" i="6"/>
  <c r="I10" i="2" s="1"/>
  <c r="L16" i="6"/>
  <c r="L15" i="6"/>
  <c r="L10" i="6"/>
  <c r="P10" i="6"/>
  <c r="H10" i="2" s="1"/>
  <c r="X10" i="6"/>
  <c r="P9" i="6"/>
  <c r="H9" i="2" s="1"/>
  <c r="L9" i="6"/>
  <c r="K42" i="2"/>
  <c r="N42" i="2" s="1"/>
  <c r="L43" i="2"/>
  <c r="K36" i="2"/>
  <c r="N36" i="2" s="1"/>
  <c r="K47" i="2"/>
  <c r="N47" i="2" s="1"/>
  <c r="K33" i="2"/>
  <c r="N33" i="2" s="1"/>
  <c r="K25" i="2"/>
  <c r="N25" i="2" s="1"/>
  <c r="L24" i="2"/>
  <c r="K22" i="2"/>
  <c r="L29" i="2"/>
  <c r="K32" i="2"/>
  <c r="L28" i="2"/>
  <c r="K29" i="2"/>
  <c r="N29" i="2" s="1"/>
  <c r="L27" i="2"/>
  <c r="L31" i="2"/>
  <c r="L26" i="2"/>
  <c r="K23" i="2"/>
  <c r="N23" i="2" s="1"/>
  <c r="K30" i="2"/>
  <c r="N30" i="2" s="1"/>
  <c r="F8" i="2"/>
  <c r="F9" i="2"/>
  <c r="E8" i="2"/>
  <c r="E9" i="2"/>
  <c r="D8" i="2"/>
  <c r="D9" i="2"/>
  <c r="C8" i="2"/>
  <c r="C9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J9" i="2"/>
  <c r="X8" i="6"/>
  <c r="J8" i="2" s="1"/>
  <c r="I9" i="2"/>
  <c r="T8" i="6"/>
  <c r="I8" i="2" s="1"/>
  <c r="P8" i="6"/>
  <c r="H8" i="2" s="1"/>
  <c r="L8" i="6"/>
  <c r="O7" i="3"/>
  <c r="P7" i="3"/>
  <c r="M6" i="3"/>
  <c r="N6" i="3"/>
  <c r="O6" i="3"/>
  <c r="P6" i="3"/>
  <c r="M7" i="3"/>
  <c r="N7" i="3"/>
  <c r="M8" i="3"/>
  <c r="N8" i="3"/>
  <c r="O8" i="3"/>
  <c r="P8" i="3"/>
  <c r="M9" i="3"/>
  <c r="N9" i="3"/>
  <c r="O9" i="3"/>
  <c r="P9" i="3"/>
  <c r="M10" i="3"/>
  <c r="N10" i="3"/>
  <c r="O10" i="3"/>
  <c r="P10" i="3"/>
  <c r="G15" i="2" l="1"/>
  <c r="P15" i="2" s="1"/>
  <c r="Z15" i="6"/>
  <c r="G9" i="2"/>
  <c r="Z9" i="6"/>
  <c r="G17" i="2"/>
  <c r="P17" i="2" s="1"/>
  <c r="Z17" i="6"/>
  <c r="G20" i="2"/>
  <c r="P20" i="2" s="1"/>
  <c r="Z20" i="6"/>
  <c r="G14" i="2"/>
  <c r="P14" i="2" s="1"/>
  <c r="Z14" i="6"/>
  <c r="G12" i="2"/>
  <c r="Z12" i="6"/>
  <c r="G18" i="2"/>
  <c r="P18" i="2" s="1"/>
  <c r="Z18" i="6"/>
  <c r="G21" i="2"/>
  <c r="P21" i="2" s="1"/>
  <c r="Z21" i="6"/>
  <c r="G16" i="2"/>
  <c r="Z16" i="6"/>
  <c r="G11" i="2"/>
  <c r="Z11" i="6"/>
  <c r="G13" i="2"/>
  <c r="P13" i="2" s="1"/>
  <c r="Z13" i="6"/>
  <c r="G10" i="2"/>
  <c r="P10" i="2" s="1"/>
  <c r="Z10" i="6"/>
  <c r="G19" i="2"/>
  <c r="P19" i="2" s="1"/>
  <c r="Z19" i="6"/>
  <c r="G8" i="2"/>
  <c r="P8" i="2" s="1"/>
  <c r="Z8" i="6"/>
  <c r="K19" i="2"/>
  <c r="N19" i="2" s="1"/>
  <c r="K13" i="2"/>
  <c r="N13" i="2" s="1"/>
  <c r="K14" i="2"/>
  <c r="N14" i="2" s="1"/>
  <c r="J16" i="2"/>
  <c r="K16" i="2" s="1"/>
  <c r="N16" i="2" s="1"/>
  <c r="J10" i="2"/>
  <c r="J18" i="2"/>
  <c r="K18" i="2" s="1"/>
  <c r="K15" i="2"/>
  <c r="N15" i="2" s="1"/>
  <c r="K17" i="2"/>
  <c r="N17" i="2" s="1"/>
  <c r="N22" i="2"/>
  <c r="L22" i="2"/>
  <c r="L25" i="2"/>
  <c r="L30" i="2"/>
  <c r="N32" i="2"/>
  <c r="L32" i="2"/>
  <c r="L33" i="2"/>
  <c r="L23" i="2"/>
  <c r="K21" i="2" l="1"/>
  <c r="L21" i="2" s="1"/>
  <c r="M21" i="2" s="1"/>
  <c r="K20" i="2"/>
  <c r="N20" i="2" s="1"/>
  <c r="K11" i="2"/>
  <c r="N11" i="2" s="1"/>
  <c r="P11" i="2"/>
  <c r="K12" i="2"/>
  <c r="N12" i="2" s="1"/>
  <c r="P12" i="2"/>
  <c r="K9" i="2"/>
  <c r="N9" i="2" s="1"/>
  <c r="P9" i="2"/>
  <c r="P16" i="2"/>
  <c r="K8" i="2"/>
  <c r="N8" i="2" s="1"/>
  <c r="K10" i="2"/>
  <c r="N10" i="2" s="1"/>
  <c r="L19" i="2"/>
  <c r="M19" i="2" s="1"/>
  <c r="L11" i="2"/>
  <c r="M11" i="2" s="1"/>
  <c r="L14" i="2"/>
  <c r="M14" i="2" s="1"/>
  <c r="L13" i="2"/>
  <c r="M13" i="2" s="1"/>
  <c r="L16" i="2"/>
  <c r="M16" i="2" s="1"/>
  <c r="L17" i="2"/>
  <c r="M17" i="2" s="1"/>
  <c r="N18" i="2"/>
  <c r="L18" i="2"/>
  <c r="M18" i="2" s="1"/>
  <c r="N21" i="2"/>
  <c r="L15" i="2"/>
  <c r="M15" i="2" s="1"/>
  <c r="L9" i="2"/>
  <c r="M9" i="2" s="1"/>
  <c r="L12" i="2" l="1"/>
  <c r="M12" i="2" s="1"/>
  <c r="L20" i="2"/>
  <c r="M20" i="2" s="1"/>
  <c r="L8" i="2"/>
  <c r="M8" i="2" s="1"/>
  <c r="L10" i="2"/>
  <c r="M10" i="2" s="1"/>
</calcChain>
</file>

<file path=xl/sharedStrings.xml><?xml version="1.0" encoding="utf-8"?>
<sst xmlns="http://schemas.openxmlformats.org/spreadsheetml/2006/main" count="381" uniqueCount="87">
  <si>
    <t>17-19</t>
  </si>
  <si>
    <t>20-29</t>
  </si>
  <si>
    <t>30-39</t>
  </si>
  <si>
    <t>40-49</t>
  </si>
  <si>
    <t>&gt;= 50</t>
  </si>
  <si>
    <t>Hommes</t>
  </si>
  <si>
    <t>1,1631-0,0632 (logS)</t>
  </si>
  <si>
    <t>1,1422-0,0544 (logS)</t>
  </si>
  <si>
    <t>1,1620-0,0700 (logS)</t>
  </si>
  <si>
    <t>1,1715-0,0779 (logS)</t>
  </si>
  <si>
    <t>Femmes</t>
  </si>
  <si>
    <t>1,1549-0,0678 (logS)</t>
  </si>
  <si>
    <t>1,1599-0,0717 (logS)</t>
  </si>
  <si>
    <t>1,1423-0,0632 (logS)</t>
  </si>
  <si>
    <t>1,1333-0,0612 (logS)</t>
  </si>
  <si>
    <t>1,1339-0,0645 (logS)</t>
  </si>
  <si>
    <t>Nom</t>
  </si>
  <si>
    <t>Prénom</t>
  </si>
  <si>
    <t>Sexe (H / F)</t>
  </si>
  <si>
    <t>Âge (ans)</t>
  </si>
  <si>
    <t>Poids (kg)</t>
  </si>
  <si>
    <t>Date</t>
  </si>
  <si>
    <t>Biceps</t>
  </si>
  <si>
    <t>Triceps</t>
  </si>
  <si>
    <t>Supra-ll.</t>
  </si>
  <si>
    <t>Doe</t>
  </si>
  <si>
    <t>%GC</t>
  </si>
  <si>
    <t>âge</t>
  </si>
  <si>
    <t>4 plis (mm)</t>
  </si>
  <si>
    <t>Jane</t>
  </si>
  <si>
    <t>Côté</t>
  </si>
  <si>
    <t>Résultat</t>
  </si>
  <si>
    <t>homme</t>
  </si>
  <si>
    <t>femme</t>
  </si>
  <si>
    <t>normal</t>
  </si>
  <si>
    <t>surpoids</t>
  </si>
  <si>
    <t>obésité</t>
  </si>
  <si>
    <t>maigreur</t>
  </si>
  <si>
    <t>colonne</t>
  </si>
  <si>
    <t>Homme</t>
  </si>
  <si>
    <t>Femme</t>
  </si>
  <si>
    <t>NE RIEN CHANGER DANS LES TABLEAUX DE CETTE PAGE</t>
  </si>
  <si>
    <t>Légende</t>
  </si>
  <si>
    <t>f</t>
  </si>
  <si>
    <t>MG (kg)</t>
  </si>
  <si>
    <t>MG (%)</t>
  </si>
  <si>
    <t>Méthode de calcul du pourcentage de graisse à partir de la somme des 4 plis cutanés</t>
  </si>
  <si>
    <t>Supra-lliaque</t>
  </si>
  <si>
    <t>pli 1</t>
  </si>
  <si>
    <t>pli 2</t>
  </si>
  <si>
    <t>pli 3</t>
  </si>
  <si>
    <t>Moy.</t>
  </si>
  <si>
    <t xml:space="preserve">Données mesurées </t>
  </si>
  <si>
    <t>Côté (G/D)</t>
  </si>
  <si>
    <t>Tranches d’âge
(ans)</t>
  </si>
  <si>
    <t>1 - Calcul de la densité corporelle selon les équations de Durnin &amp; Womersley à partir des plis cutanés :</t>
  </si>
  <si>
    <t>1,1620-0,0630 (logS*)</t>
  </si>
  <si>
    <t>Infra-scapulaire</t>
  </si>
  <si>
    <t>Infra-scap.</t>
  </si>
  <si>
    <t>* S =  ∑ (bicipital + tricipital + infra-scapulaire + supra-iliaque)</t>
  </si>
  <si>
    <t>G</t>
  </si>
  <si>
    <t>Si une case apparaît en rouge, c'est qu'il y a une erreur de saisie.</t>
  </si>
  <si>
    <t>Publication d'origine :</t>
  </si>
  <si>
    <t>Avantages :</t>
  </si>
  <si>
    <t>- valable uniquement pour les personnes âgées entre 16 et 72 ans.</t>
  </si>
  <si>
    <t>- tranches d'âge déterminées par la publication :</t>
  </si>
  <si>
    <t>▪ intervalle de 17 à 72 ans pour les hommes</t>
  </si>
  <si>
    <t>- plis utilisés : mixtes</t>
  </si>
  <si>
    <t xml:space="preserve">▪ intervalle de 16 à 68 ans pour les femmes </t>
  </si>
  <si>
    <t>Limites :</t>
  </si>
  <si>
    <t>- plis utilisés représentatifs des zones les plus dangereuses.</t>
  </si>
  <si>
    <t>F</t>
  </si>
  <si>
    <t>Suprailiaque</t>
  </si>
  <si>
    <t>Infrascapulaire</t>
  </si>
  <si>
    <t>MSG (kg)</t>
  </si>
  <si>
    <t xml:space="preserve">Nom : </t>
  </si>
  <si>
    <t>Prénom :</t>
  </si>
  <si>
    <t>Date :</t>
  </si>
  <si>
    <t>Âge :</t>
  </si>
  <si>
    <t>Masse grasse (%) = [(4,95/DC)-4,50] x 100</t>
  </si>
  <si>
    <t xml:space="preserve"> Masse grasse (kg) = Poids (kg) x MG (%)</t>
  </si>
  <si>
    <t>Masse sans gras (kg) = Poids (kg)- MG (kg)</t>
  </si>
  <si>
    <t>1.1. - Mesure des plis cutanés pour en faire la somme :</t>
  </si>
  <si>
    <t>1.2 - Calcul du pourcentage de tissu adipeux selon l’équation de Siri :</t>
  </si>
  <si>
    <t>2 - Calcul de la masse grasse (MG) :</t>
  </si>
  <si>
    <t>Le calcul du pourcentage de graisse se fait en 2 phases :</t>
  </si>
  <si>
    <t>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</si>
</sst>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Source Sans Pro Light"/>
      <family val="2"/>
    </font>
    <font>
      <b/>
      <sz val="12"/>
      <color theme="1"/>
      <name val="Source Sans Pro Light"/>
      <family val="2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theme="1"/>
      </patternFill>
    </fill>
    <fill>
      <patternFill patternType="solid">
        <fgColor theme="1" tint="0.499984740745262"/>
        <bgColor theme="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59999389629810485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14" fontId="7" fillId="5" borderId="1" xfId="0" applyNumberFormat="1" applyFont="1" applyFill="1" applyBorder="1"/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 indent="1"/>
    </xf>
    <xf numFmtId="0" fontId="12" fillId="0" borderId="0" xfId="0" applyFont="1"/>
    <xf numFmtId="0" fontId="3" fillId="0" borderId="0" xfId="0" applyFont="1" applyAlignment="1">
      <alignment horizontal="right"/>
    </xf>
    <xf numFmtId="164" fontId="7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0" fontId="13" fillId="0" borderId="0" xfId="0" applyFont="1"/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3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Résultats!$K$7</c:f>
              <c:strCache>
                <c:ptCount val="1"/>
                <c:pt idx="0">
                  <c:v>MG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Résultats!$B$8:$B$56</c:f>
              <c:numCache>
                <c:formatCode>m/d/yyyy</c:formatCode>
                <c:ptCount val="49"/>
                <c:pt idx="0">
                  <c:v>44122</c:v>
                </c:pt>
                <c:pt idx="1">
                  <c:v>44129</c:v>
                </c:pt>
                <c:pt idx="2">
                  <c:v>44136</c:v>
                </c:pt>
                <c:pt idx="3">
                  <c:v>44143</c:v>
                </c:pt>
                <c:pt idx="4">
                  <c:v>44150</c:v>
                </c:pt>
                <c:pt idx="5">
                  <c:v>44157</c:v>
                </c:pt>
                <c:pt idx="6">
                  <c:v>44164</c:v>
                </c:pt>
                <c:pt idx="7">
                  <c:v>44171</c:v>
                </c:pt>
                <c:pt idx="8">
                  <c:v>44178</c:v>
                </c:pt>
                <c:pt idx="9">
                  <c:v>44185</c:v>
                </c:pt>
                <c:pt idx="10">
                  <c:v>44192</c:v>
                </c:pt>
                <c:pt idx="11">
                  <c:v>44199</c:v>
                </c:pt>
                <c:pt idx="12">
                  <c:v>44206</c:v>
                </c:pt>
                <c:pt idx="13">
                  <c:v>44213</c:v>
                </c:pt>
                <c:pt idx="14">
                  <c:v>44220</c:v>
                </c:pt>
                <c:pt idx="15">
                  <c:v>44227</c:v>
                </c:pt>
                <c:pt idx="16">
                  <c:v>44234</c:v>
                </c:pt>
                <c:pt idx="17">
                  <c:v>44241</c:v>
                </c:pt>
                <c:pt idx="18">
                  <c:v>44248</c:v>
                </c:pt>
                <c:pt idx="19">
                  <c:v>44255</c:v>
                </c:pt>
                <c:pt idx="20">
                  <c:v>44262</c:v>
                </c:pt>
                <c:pt idx="21">
                  <c:v>44269</c:v>
                </c:pt>
                <c:pt idx="22">
                  <c:v>44276</c:v>
                </c:pt>
                <c:pt idx="23">
                  <c:v>44283</c:v>
                </c:pt>
                <c:pt idx="24">
                  <c:v>44290</c:v>
                </c:pt>
                <c:pt idx="25">
                  <c:v>44297</c:v>
                </c:pt>
                <c:pt idx="26">
                  <c:v>44304</c:v>
                </c:pt>
                <c:pt idx="27">
                  <c:v>44311</c:v>
                </c:pt>
                <c:pt idx="28">
                  <c:v>44318</c:v>
                </c:pt>
                <c:pt idx="29">
                  <c:v>44325</c:v>
                </c:pt>
                <c:pt idx="30">
                  <c:v>44332</c:v>
                </c:pt>
                <c:pt idx="31">
                  <c:v>44339</c:v>
                </c:pt>
                <c:pt idx="32">
                  <c:v>44346</c:v>
                </c:pt>
                <c:pt idx="33">
                  <c:v>44353</c:v>
                </c:pt>
                <c:pt idx="34">
                  <c:v>44360</c:v>
                </c:pt>
                <c:pt idx="35">
                  <c:v>44367</c:v>
                </c:pt>
                <c:pt idx="36">
                  <c:v>44374</c:v>
                </c:pt>
                <c:pt idx="37">
                  <c:v>44381</c:v>
                </c:pt>
                <c:pt idx="38">
                  <c:v>44388</c:v>
                </c:pt>
                <c:pt idx="39">
                  <c:v>44395</c:v>
                </c:pt>
                <c:pt idx="40">
                  <c:v>44402</c:v>
                </c:pt>
                <c:pt idx="41">
                  <c:v>44409</c:v>
                </c:pt>
                <c:pt idx="42">
                  <c:v>44416</c:v>
                </c:pt>
                <c:pt idx="43">
                  <c:v>44423</c:v>
                </c:pt>
                <c:pt idx="44">
                  <c:v>44430</c:v>
                </c:pt>
                <c:pt idx="45">
                  <c:v>44437</c:v>
                </c:pt>
                <c:pt idx="46">
                  <c:v>44444</c:v>
                </c:pt>
                <c:pt idx="47">
                  <c:v>44451</c:v>
                </c:pt>
                <c:pt idx="48">
                  <c:v>44458</c:v>
                </c:pt>
              </c:numCache>
            </c:numRef>
          </c:cat>
          <c:val>
            <c:numRef>
              <c:f>Résultats!$K$8:$K$56</c:f>
              <c:numCache>
                <c:formatCode>0</c:formatCode>
                <c:ptCount val="49"/>
                <c:pt idx="0">
                  <c:v>33.658948332843778</c:v>
                </c:pt>
                <c:pt idx="1">
                  <c:v>32.71108923981059</c:v>
                </c:pt>
                <c:pt idx="2">
                  <c:v>34.201293946233768</c:v>
                </c:pt>
                <c:pt idx="3">
                  <c:v>33.286669440469829</c:v>
                </c:pt>
                <c:pt idx="4">
                  <c:v>33.097155183362133</c:v>
                </c:pt>
                <c:pt idx="5">
                  <c:v>32.315229592284297</c:v>
                </c:pt>
                <c:pt idx="6">
                  <c:v>32.113463871835265</c:v>
                </c:pt>
                <c:pt idx="7">
                  <c:v>31.701910405670208</c:v>
                </c:pt>
                <c:pt idx="8">
                  <c:v>31.491973700503539</c:v>
                </c:pt>
                <c:pt idx="9">
                  <c:v>29.936931813344625</c:v>
                </c:pt>
                <c:pt idx="10">
                  <c:v>29.936931813344625</c:v>
                </c:pt>
                <c:pt idx="11">
                  <c:v>29.701433441865444</c:v>
                </c:pt>
                <c:pt idx="12">
                  <c:v>29.219349581302723</c:v>
                </c:pt>
                <c:pt idx="13">
                  <c:v>27.943456269784317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D-4EB8-A88B-80056A15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642120"/>
        <c:axId val="288934808"/>
      </c:lineChart>
      <c:dateAx>
        <c:axId val="594642120"/>
        <c:scaling>
          <c:orientation val="minMax"/>
          <c:max val="4421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934808"/>
        <c:crosses val="autoZero"/>
        <c:auto val="1"/>
        <c:lblOffset val="100"/>
        <c:baseTimeUnit val="days"/>
        <c:majorUnit val="7"/>
        <c:majorTimeUnit val="days"/>
        <c:minorUnit val="3"/>
        <c:minorTimeUnit val="days"/>
      </c:dateAx>
      <c:valAx>
        <c:axId val="288934808"/>
        <c:scaling>
          <c:orientation val="minMax"/>
          <c:max val="40"/>
          <c:min val="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464212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Poids, MG, MSG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Résultats!$L$7</c:f>
              <c:strCache>
                <c:ptCount val="1"/>
                <c:pt idx="0">
                  <c:v>MG (kg)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Résultats!$B$8:$B$56</c:f>
              <c:numCache>
                <c:formatCode>m/d/yyyy</c:formatCode>
                <c:ptCount val="49"/>
                <c:pt idx="0">
                  <c:v>44122</c:v>
                </c:pt>
                <c:pt idx="1">
                  <c:v>44129</c:v>
                </c:pt>
                <c:pt idx="2">
                  <c:v>44136</c:v>
                </c:pt>
                <c:pt idx="3">
                  <c:v>44143</c:v>
                </c:pt>
                <c:pt idx="4">
                  <c:v>44150</c:v>
                </c:pt>
                <c:pt idx="5">
                  <c:v>44157</c:v>
                </c:pt>
                <c:pt idx="6">
                  <c:v>44164</c:v>
                </c:pt>
                <c:pt idx="7">
                  <c:v>44171</c:v>
                </c:pt>
                <c:pt idx="8">
                  <c:v>44178</c:v>
                </c:pt>
                <c:pt idx="9">
                  <c:v>44185</c:v>
                </c:pt>
                <c:pt idx="10">
                  <c:v>44192</c:v>
                </c:pt>
                <c:pt idx="11">
                  <c:v>44199</c:v>
                </c:pt>
                <c:pt idx="12">
                  <c:v>44206</c:v>
                </c:pt>
                <c:pt idx="13">
                  <c:v>44213</c:v>
                </c:pt>
                <c:pt idx="14">
                  <c:v>44220</c:v>
                </c:pt>
                <c:pt idx="15">
                  <c:v>44227</c:v>
                </c:pt>
                <c:pt idx="16">
                  <c:v>44234</c:v>
                </c:pt>
                <c:pt idx="17">
                  <c:v>44241</c:v>
                </c:pt>
                <c:pt idx="18">
                  <c:v>44248</c:v>
                </c:pt>
                <c:pt idx="19">
                  <c:v>44255</c:v>
                </c:pt>
                <c:pt idx="20">
                  <c:v>44262</c:v>
                </c:pt>
                <c:pt idx="21">
                  <c:v>44269</c:v>
                </c:pt>
                <c:pt idx="22">
                  <c:v>44276</c:v>
                </c:pt>
                <c:pt idx="23">
                  <c:v>44283</c:v>
                </c:pt>
                <c:pt idx="24">
                  <c:v>44290</c:v>
                </c:pt>
                <c:pt idx="25">
                  <c:v>44297</c:v>
                </c:pt>
                <c:pt idx="26">
                  <c:v>44304</c:v>
                </c:pt>
                <c:pt idx="27">
                  <c:v>44311</c:v>
                </c:pt>
                <c:pt idx="28">
                  <c:v>44318</c:v>
                </c:pt>
                <c:pt idx="29">
                  <c:v>44325</c:v>
                </c:pt>
                <c:pt idx="30">
                  <c:v>44332</c:v>
                </c:pt>
                <c:pt idx="31">
                  <c:v>44339</c:v>
                </c:pt>
                <c:pt idx="32">
                  <c:v>44346</c:v>
                </c:pt>
                <c:pt idx="33">
                  <c:v>44353</c:v>
                </c:pt>
                <c:pt idx="34">
                  <c:v>44360</c:v>
                </c:pt>
                <c:pt idx="35">
                  <c:v>44367</c:v>
                </c:pt>
                <c:pt idx="36">
                  <c:v>44374</c:v>
                </c:pt>
                <c:pt idx="37">
                  <c:v>44381</c:v>
                </c:pt>
                <c:pt idx="38">
                  <c:v>44388</c:v>
                </c:pt>
                <c:pt idx="39">
                  <c:v>44395</c:v>
                </c:pt>
                <c:pt idx="40">
                  <c:v>44402</c:v>
                </c:pt>
                <c:pt idx="41">
                  <c:v>44409</c:v>
                </c:pt>
                <c:pt idx="42">
                  <c:v>44416</c:v>
                </c:pt>
                <c:pt idx="43">
                  <c:v>44423</c:v>
                </c:pt>
                <c:pt idx="44">
                  <c:v>44430</c:v>
                </c:pt>
                <c:pt idx="45">
                  <c:v>44437</c:v>
                </c:pt>
                <c:pt idx="46">
                  <c:v>44444</c:v>
                </c:pt>
                <c:pt idx="47">
                  <c:v>44451</c:v>
                </c:pt>
                <c:pt idx="48">
                  <c:v>44458</c:v>
                </c:pt>
              </c:numCache>
            </c:numRef>
          </c:cat>
          <c:val>
            <c:numRef>
              <c:f>Résultats!$L$8:$L$56</c:f>
              <c:numCache>
                <c:formatCode>0</c:formatCode>
                <c:ptCount val="49"/>
                <c:pt idx="0">
                  <c:v>25.244211249632837</c:v>
                </c:pt>
                <c:pt idx="1">
                  <c:v>24.467894751378321</c:v>
                </c:pt>
                <c:pt idx="2">
                  <c:v>25.479963989944157</c:v>
                </c:pt>
                <c:pt idx="3">
                  <c:v>24.632135385947674</c:v>
                </c:pt>
                <c:pt idx="4">
                  <c:v>24.49189483568798</c:v>
                </c:pt>
                <c:pt idx="5">
                  <c:v>23.84863943910581</c:v>
                </c:pt>
                <c:pt idx="6">
                  <c:v>23.828190192901765</c:v>
                </c:pt>
                <c:pt idx="7">
                  <c:v>23.586221341818636</c:v>
                </c:pt>
                <c:pt idx="8">
                  <c:v>23.335552512073122</c:v>
                </c:pt>
                <c:pt idx="9">
                  <c:v>22.063518746434987</c:v>
                </c:pt>
                <c:pt idx="10">
                  <c:v>21.973707950994957</c:v>
                </c:pt>
                <c:pt idx="11">
                  <c:v>21.741449279445504</c:v>
                </c:pt>
                <c:pt idx="12">
                  <c:v>21.271686495188384</c:v>
                </c:pt>
                <c:pt idx="13">
                  <c:v>20.286949251863412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A1D-9D64-6FC34686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619616"/>
        <c:axId val="666622240"/>
      </c:lineChart>
      <c:lineChart>
        <c:grouping val="standard"/>
        <c:varyColors val="0"/>
        <c:ser>
          <c:idx val="0"/>
          <c:order val="0"/>
          <c:tx>
            <c:strRef>
              <c:f>Résultats!$E$7</c:f>
              <c:strCache>
                <c:ptCount val="1"/>
                <c:pt idx="0">
                  <c:v>Poids (kg)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Résultats!$B$8:$B$56</c:f>
              <c:numCache>
                <c:formatCode>m/d/yyyy</c:formatCode>
                <c:ptCount val="49"/>
                <c:pt idx="0">
                  <c:v>44122</c:v>
                </c:pt>
                <c:pt idx="1">
                  <c:v>44129</c:v>
                </c:pt>
                <c:pt idx="2">
                  <c:v>44136</c:v>
                </c:pt>
                <c:pt idx="3">
                  <c:v>44143</c:v>
                </c:pt>
                <c:pt idx="4">
                  <c:v>44150</c:v>
                </c:pt>
                <c:pt idx="5">
                  <c:v>44157</c:v>
                </c:pt>
                <c:pt idx="6">
                  <c:v>44164</c:v>
                </c:pt>
                <c:pt idx="7">
                  <c:v>44171</c:v>
                </c:pt>
                <c:pt idx="8">
                  <c:v>44178</c:v>
                </c:pt>
                <c:pt idx="9">
                  <c:v>44185</c:v>
                </c:pt>
                <c:pt idx="10">
                  <c:v>44192</c:v>
                </c:pt>
                <c:pt idx="11">
                  <c:v>44199</c:v>
                </c:pt>
                <c:pt idx="12">
                  <c:v>44206</c:v>
                </c:pt>
                <c:pt idx="13">
                  <c:v>44213</c:v>
                </c:pt>
                <c:pt idx="14">
                  <c:v>44220</c:v>
                </c:pt>
                <c:pt idx="15">
                  <c:v>44227</c:v>
                </c:pt>
                <c:pt idx="16">
                  <c:v>44234</c:v>
                </c:pt>
                <c:pt idx="17">
                  <c:v>44241</c:v>
                </c:pt>
                <c:pt idx="18">
                  <c:v>44248</c:v>
                </c:pt>
                <c:pt idx="19">
                  <c:v>44255</c:v>
                </c:pt>
                <c:pt idx="20">
                  <c:v>44262</c:v>
                </c:pt>
                <c:pt idx="21">
                  <c:v>44269</c:v>
                </c:pt>
                <c:pt idx="22">
                  <c:v>44276</c:v>
                </c:pt>
                <c:pt idx="23">
                  <c:v>44283</c:v>
                </c:pt>
                <c:pt idx="24">
                  <c:v>44290</c:v>
                </c:pt>
                <c:pt idx="25">
                  <c:v>44297</c:v>
                </c:pt>
                <c:pt idx="26">
                  <c:v>44304</c:v>
                </c:pt>
                <c:pt idx="27">
                  <c:v>44311</c:v>
                </c:pt>
                <c:pt idx="28">
                  <c:v>44318</c:v>
                </c:pt>
                <c:pt idx="29">
                  <c:v>44325</c:v>
                </c:pt>
                <c:pt idx="30">
                  <c:v>44332</c:v>
                </c:pt>
                <c:pt idx="31">
                  <c:v>44339</c:v>
                </c:pt>
                <c:pt idx="32">
                  <c:v>44346</c:v>
                </c:pt>
                <c:pt idx="33">
                  <c:v>44353</c:v>
                </c:pt>
                <c:pt idx="34">
                  <c:v>44360</c:v>
                </c:pt>
                <c:pt idx="35">
                  <c:v>44367</c:v>
                </c:pt>
                <c:pt idx="36">
                  <c:v>44374</c:v>
                </c:pt>
                <c:pt idx="37">
                  <c:v>44381</c:v>
                </c:pt>
                <c:pt idx="38">
                  <c:v>44388</c:v>
                </c:pt>
                <c:pt idx="39">
                  <c:v>44395</c:v>
                </c:pt>
                <c:pt idx="40">
                  <c:v>44402</c:v>
                </c:pt>
                <c:pt idx="41">
                  <c:v>44409</c:v>
                </c:pt>
                <c:pt idx="42">
                  <c:v>44416</c:v>
                </c:pt>
                <c:pt idx="43">
                  <c:v>44423</c:v>
                </c:pt>
                <c:pt idx="44">
                  <c:v>44430</c:v>
                </c:pt>
                <c:pt idx="45">
                  <c:v>44437</c:v>
                </c:pt>
                <c:pt idx="46">
                  <c:v>44444</c:v>
                </c:pt>
                <c:pt idx="47">
                  <c:v>44451</c:v>
                </c:pt>
                <c:pt idx="48">
                  <c:v>44458</c:v>
                </c:pt>
              </c:numCache>
            </c:numRef>
          </c:cat>
          <c:val>
            <c:numRef>
              <c:f>Résultats!$E$8:$E$56</c:f>
              <c:numCache>
                <c:formatCode>General</c:formatCode>
                <c:ptCount val="49"/>
                <c:pt idx="0">
                  <c:v>75</c:v>
                </c:pt>
                <c:pt idx="1">
                  <c:v>74.8</c:v>
                </c:pt>
                <c:pt idx="2">
                  <c:v>74.5</c:v>
                </c:pt>
                <c:pt idx="3">
                  <c:v>74</c:v>
                </c:pt>
                <c:pt idx="4">
                  <c:v>74</c:v>
                </c:pt>
                <c:pt idx="5">
                  <c:v>73.8</c:v>
                </c:pt>
                <c:pt idx="6">
                  <c:v>74.2</c:v>
                </c:pt>
                <c:pt idx="7">
                  <c:v>74.400000000000006</c:v>
                </c:pt>
                <c:pt idx="8">
                  <c:v>74.099999999999994</c:v>
                </c:pt>
                <c:pt idx="9">
                  <c:v>73.7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72.8</c:v>
                </c:pt>
                <c:pt idx="13">
                  <c:v>72.599999999999994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A1D-9D64-6FC34686218A}"/>
            </c:ext>
          </c:extLst>
        </c:ser>
        <c:ser>
          <c:idx val="2"/>
          <c:order val="2"/>
          <c:tx>
            <c:strRef>
              <c:f>Résultats!$M$7</c:f>
              <c:strCache>
                <c:ptCount val="1"/>
                <c:pt idx="0">
                  <c:v>MSG (kg)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Résultats!$B$8:$B$56</c:f>
              <c:numCache>
                <c:formatCode>m/d/yyyy</c:formatCode>
                <c:ptCount val="49"/>
                <c:pt idx="0">
                  <c:v>44122</c:v>
                </c:pt>
                <c:pt idx="1">
                  <c:v>44129</c:v>
                </c:pt>
                <c:pt idx="2">
                  <c:v>44136</c:v>
                </c:pt>
                <c:pt idx="3">
                  <c:v>44143</c:v>
                </c:pt>
                <c:pt idx="4">
                  <c:v>44150</c:v>
                </c:pt>
                <c:pt idx="5">
                  <c:v>44157</c:v>
                </c:pt>
                <c:pt idx="6">
                  <c:v>44164</c:v>
                </c:pt>
                <c:pt idx="7">
                  <c:v>44171</c:v>
                </c:pt>
                <c:pt idx="8">
                  <c:v>44178</c:v>
                </c:pt>
                <c:pt idx="9">
                  <c:v>44185</c:v>
                </c:pt>
                <c:pt idx="10">
                  <c:v>44192</c:v>
                </c:pt>
                <c:pt idx="11">
                  <c:v>44199</c:v>
                </c:pt>
                <c:pt idx="12">
                  <c:v>44206</c:v>
                </c:pt>
                <c:pt idx="13">
                  <c:v>44213</c:v>
                </c:pt>
                <c:pt idx="14">
                  <c:v>44220</c:v>
                </c:pt>
                <c:pt idx="15">
                  <c:v>44227</c:v>
                </c:pt>
                <c:pt idx="16">
                  <c:v>44234</c:v>
                </c:pt>
                <c:pt idx="17">
                  <c:v>44241</c:v>
                </c:pt>
                <c:pt idx="18">
                  <c:v>44248</c:v>
                </c:pt>
                <c:pt idx="19">
                  <c:v>44255</c:v>
                </c:pt>
                <c:pt idx="20">
                  <c:v>44262</c:v>
                </c:pt>
                <c:pt idx="21">
                  <c:v>44269</c:v>
                </c:pt>
                <c:pt idx="22">
                  <c:v>44276</c:v>
                </c:pt>
                <c:pt idx="23">
                  <c:v>44283</c:v>
                </c:pt>
                <c:pt idx="24">
                  <c:v>44290</c:v>
                </c:pt>
                <c:pt idx="25">
                  <c:v>44297</c:v>
                </c:pt>
                <c:pt idx="26">
                  <c:v>44304</c:v>
                </c:pt>
                <c:pt idx="27">
                  <c:v>44311</c:v>
                </c:pt>
                <c:pt idx="28">
                  <c:v>44318</c:v>
                </c:pt>
                <c:pt idx="29">
                  <c:v>44325</c:v>
                </c:pt>
                <c:pt idx="30">
                  <c:v>44332</c:v>
                </c:pt>
                <c:pt idx="31">
                  <c:v>44339</c:v>
                </c:pt>
                <c:pt idx="32">
                  <c:v>44346</c:v>
                </c:pt>
                <c:pt idx="33">
                  <c:v>44353</c:v>
                </c:pt>
                <c:pt idx="34">
                  <c:v>44360</c:v>
                </c:pt>
                <c:pt idx="35">
                  <c:v>44367</c:v>
                </c:pt>
                <c:pt idx="36">
                  <c:v>44374</c:v>
                </c:pt>
                <c:pt idx="37">
                  <c:v>44381</c:v>
                </c:pt>
                <c:pt idx="38">
                  <c:v>44388</c:v>
                </c:pt>
                <c:pt idx="39">
                  <c:v>44395</c:v>
                </c:pt>
                <c:pt idx="40">
                  <c:v>44402</c:v>
                </c:pt>
                <c:pt idx="41">
                  <c:v>44409</c:v>
                </c:pt>
                <c:pt idx="42">
                  <c:v>44416</c:v>
                </c:pt>
                <c:pt idx="43">
                  <c:v>44423</c:v>
                </c:pt>
                <c:pt idx="44">
                  <c:v>44430</c:v>
                </c:pt>
                <c:pt idx="45">
                  <c:v>44437</c:v>
                </c:pt>
                <c:pt idx="46">
                  <c:v>44444</c:v>
                </c:pt>
                <c:pt idx="47">
                  <c:v>44451</c:v>
                </c:pt>
                <c:pt idx="48">
                  <c:v>44458</c:v>
                </c:pt>
              </c:numCache>
            </c:numRef>
          </c:cat>
          <c:val>
            <c:numRef>
              <c:f>Résultats!$M$8:$M$56</c:f>
              <c:numCache>
                <c:formatCode>0</c:formatCode>
                <c:ptCount val="49"/>
                <c:pt idx="0">
                  <c:v>49.755788750367159</c:v>
                </c:pt>
                <c:pt idx="1">
                  <c:v>50.332105248621673</c:v>
                </c:pt>
                <c:pt idx="2">
                  <c:v>49.020036010055847</c:v>
                </c:pt>
                <c:pt idx="3">
                  <c:v>49.367864614052323</c:v>
                </c:pt>
                <c:pt idx="4">
                  <c:v>49.50810516431202</c:v>
                </c:pt>
                <c:pt idx="5">
                  <c:v>49.951360560894187</c:v>
                </c:pt>
                <c:pt idx="6">
                  <c:v>50.371809807098238</c:v>
                </c:pt>
                <c:pt idx="7">
                  <c:v>50.81377865818137</c:v>
                </c:pt>
                <c:pt idx="8">
                  <c:v>50.764447487926873</c:v>
                </c:pt>
                <c:pt idx="9">
                  <c:v>51.636481253565016</c:v>
                </c:pt>
                <c:pt idx="10">
                  <c:v>51.426292049005049</c:v>
                </c:pt>
                <c:pt idx="11">
                  <c:v>51.458550720554499</c:v>
                </c:pt>
                <c:pt idx="12">
                  <c:v>51.528313504811614</c:v>
                </c:pt>
                <c:pt idx="13">
                  <c:v>52.313050748136583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C-4A1D-9D64-6FC34686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65000"/>
        <c:axId val="793963032"/>
      </c:lineChart>
      <c:dateAx>
        <c:axId val="666619616"/>
        <c:scaling>
          <c:orientation val="minMax"/>
          <c:max val="4421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622240"/>
        <c:crosses val="autoZero"/>
        <c:auto val="1"/>
        <c:lblOffset val="100"/>
        <c:baseTimeUnit val="days"/>
      </c:dateAx>
      <c:valAx>
        <c:axId val="666622240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MG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619616"/>
        <c:crosses val="autoZero"/>
        <c:crossBetween val="between"/>
      </c:valAx>
      <c:valAx>
        <c:axId val="793963032"/>
        <c:scaling>
          <c:orientation val="minMax"/>
          <c:max val="78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Poids et MSG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3965000"/>
        <c:crosses val="max"/>
        <c:crossBetween val="between"/>
        <c:majorUnit val="4"/>
      </c:valAx>
      <c:dateAx>
        <c:axId val="7939650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9396303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B31EA5-DFDF-4844-B808-3DAB3453770E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0E3B3F-B249-4F86-810E-45DEDDCFCAB7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2</xdr:row>
      <xdr:rowOff>104775</xdr:rowOff>
    </xdr:from>
    <xdr:ext cx="4867276" cy="86613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37E4789-14D2-4951-9F77-7AA686EB89F9}"/>
            </a:ext>
          </a:extLst>
        </xdr:cNvPr>
        <xdr:cNvSpPr txBox="1"/>
      </xdr:nvSpPr>
      <xdr:spPr>
        <a:xfrm>
          <a:off x="647700" y="504825"/>
          <a:ext cx="4867276" cy="86613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>
              <a:latin typeface="Source Sans Pro Light" panose="020B0403030403020204" pitchFamily="34" charset="0"/>
              <a:ea typeface="Source Sans Pro Light" panose="020B0403030403020204" pitchFamily="34" charset="0"/>
            </a:rPr>
            <a:t>Durnin J. and Womersley J.</a:t>
          </a:r>
          <a:r>
            <a:rPr lang="fr-FR" sz="1200" baseline="0">
              <a:latin typeface="Source Sans Pro Light" panose="020B0403030403020204" pitchFamily="34" charset="0"/>
              <a:ea typeface="Source Sans Pro Light" panose="020B0403030403020204" pitchFamily="34" charset="0"/>
            </a:rPr>
            <a:t> </a:t>
          </a:r>
        </a:p>
        <a:p>
          <a:r>
            <a:rPr lang="fr-FR" sz="1200">
              <a:latin typeface="Source Sans Pro Light" panose="020B0403030403020204" pitchFamily="34" charset="0"/>
              <a:ea typeface="Source Sans Pro Light" panose="020B0403030403020204" pitchFamily="34" charset="0"/>
            </a:rPr>
            <a:t>Body fat assessed from total body density and its estimation from skinfold thickness: measurements on 481 men and women aged from 16 to 72 Years. </a:t>
          </a:r>
        </a:p>
        <a:p>
          <a:r>
            <a:rPr lang="fr-FR" sz="1200">
              <a:latin typeface="Source Sans Pro Light" panose="020B0403030403020204" pitchFamily="34" charset="0"/>
              <a:ea typeface="Source Sans Pro Light" panose="020B0403030403020204" pitchFamily="34" charset="0"/>
            </a:rPr>
            <a:t>Br J. Nutr., 32(1), pp. 77-97.</a:t>
          </a:r>
        </a:p>
      </xdr:txBody>
    </xdr:sp>
    <xdr:clientData/>
  </xdr:oneCellAnchor>
  <xdr:twoCellAnchor editAs="oneCell">
    <xdr:from>
      <xdr:col>8</xdr:col>
      <xdr:colOff>133350</xdr:colOff>
      <xdr:row>0</xdr:row>
      <xdr:rowOff>28575</xdr:rowOff>
    </xdr:from>
    <xdr:to>
      <xdr:col>15</xdr:col>
      <xdr:colOff>665338</xdr:colOff>
      <xdr:row>30</xdr:row>
      <xdr:rowOff>78113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A3B2FE-45BB-4E56-A96E-473E1CC89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8575"/>
          <a:ext cx="5865988" cy="6050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15C649-EA08-4AD7-8A08-1E7C0F8B84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21149A-B0A0-407B-867A-D544C36346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N56" totalsRowShown="0" headerRowDxfId="38" headerRowBorderDxfId="37" tableBorderDxfId="36" totalsRowBorderDxfId="35">
  <autoFilter ref="B7:N56" xr:uid="{ACCA0910-B539-4E30-BD96-FEBFC165A245}">
    <filterColumn colId="9">
      <customFilters>
        <customFilter operator="notEqual" val=" "/>
      </customFilters>
    </filterColumn>
  </autoFilter>
  <tableColumns count="13">
    <tableColumn id="1" xr3:uid="{00000000-0010-0000-0000-000001000000}" name="Date" dataDxfId="34">
      <calculatedColumnFormula>'Données mesurées'!B8</calculatedColumnFormula>
    </tableColumn>
    <tableColumn id="4" xr3:uid="{00000000-0010-0000-0000-000004000000}" name="Âge (ans)" dataDxfId="33">
      <calculatedColumnFormula>IF('Données mesurées'!E8="","",'Données mesurées'!E8)</calculatedColumnFormula>
    </tableColumn>
    <tableColumn id="5" xr3:uid="{00000000-0010-0000-0000-000005000000}" name="Sexe (H / F)" dataDxfId="32">
      <calculatedColumnFormula>IF('Données mesurées'!F8="","",'Données mesurées'!F8)</calculatedColumnFormula>
    </tableColumn>
    <tableColumn id="6" xr3:uid="{00000000-0010-0000-0000-000006000000}" name="Poids (kg)" dataDxfId="31">
      <calculatedColumnFormula>IF('Données mesurées'!G8="","",'Données mesurées'!G8)</calculatedColumnFormula>
    </tableColumn>
    <tableColumn id="14" xr3:uid="{00000000-0010-0000-0000-00000E000000}" name="Côté" dataDxfId="30">
      <calculatedColumnFormula>IF('Données mesurées'!H8="","",'Données mesurées'!H8)</calculatedColumnFormula>
    </tableColumn>
    <tableColumn id="7" xr3:uid="{00000000-0010-0000-0000-000007000000}" name="Biceps" dataDxfId="29">
      <calculatedColumnFormula>IF('Données mesurées'!L8="","",'Données mesurées'!L8)</calculatedColumnFormula>
    </tableColumn>
    <tableColumn id="8" xr3:uid="{00000000-0010-0000-0000-000008000000}" name="Triceps" dataDxfId="28">
      <calculatedColumnFormula>IF('Données mesurées'!P8="","",'Données mesurées'!P8)</calculatedColumnFormula>
    </tableColumn>
    <tableColumn id="9" xr3:uid="{00000000-0010-0000-0000-000009000000}" name="Supra-ll." dataDxfId="27">
      <calculatedColumnFormula>IF('Données mesurées'!T8="","",'Données mesurées'!T8)</calculatedColumnFormula>
    </tableColumn>
    <tableColumn id="10" xr3:uid="{00000000-0010-0000-0000-00000A000000}" name="Infra-scap." dataDxfId="26">
      <calculatedColumnFormula>IF('Données mesurées'!X8="","",'Données mesurées'!X8)</calculatedColumnFormula>
    </tableColumn>
    <tableColumn id="12" xr3:uid="{00000000-0010-0000-0000-00000C000000}" name="MG (%)" dataDxfId="25">
      <calculatedColumnFormula>IF(Tableau1[[#This Row],[Âge (ans)]]=0,"",IF(Tableau1[[#This Row],[Sexe (H / F)]]="","",((4.95/IF(Résultats!D8="H",INDEX(hom,MATCH(C8,âge),1)-INDEX(hom,MATCH(C8,âge),2)*LOG(SUM(Résultats!G8:J8)),INDEX(fem,MATCH(C8,âge),1)-INDEX(fem,MATCH(C8,âge),2)*LOG(SUM(Résultats!G8:J8))))-4.5)*100))</calculatedColumnFormula>
    </tableColumn>
    <tableColumn id="13" xr3:uid="{00000000-0010-0000-0000-00000D000000}" name="MG (kg)" dataDxfId="24">
      <calculatedColumnFormula>IF(AND(Tableau1[[#This Row],[Sexe (H / F)]]&lt;&gt;"h",Tableau1[[#This Row],[Sexe (H / F)]]&lt;&gt;"f"),"",IF(Tableau1[[#This Row],[Sexe (H / F)]]="","",'Données mesurées'!G8 * K8 / 100))</calculatedColumnFormula>
    </tableColumn>
    <tableColumn id="2" xr3:uid="{104CCC0F-DF37-477F-B717-D02F0AEFDCEA}" name="MSG (kg)" dataDxfId="23">
      <calculatedColumnFormula>IF('Données mesurées'!X8="","",Tableau1[[#This Row],[Poids (kg)]]-Tableau1[[#This Row],[MG (kg)]])</calculatedColumnFormula>
    </tableColumn>
    <tableColumn id="15" xr3:uid="{00000000-0010-0000-0000-00000F000000}" name="Résultat" dataDxfId="22">
      <calculatedColumnFormula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164D-E1FB-4AB8-B99A-B5C5F4E70765}">
  <dimension ref="B2:B17"/>
  <sheetViews>
    <sheetView showGridLines="0" showRowColHeaders="0" tabSelected="1" zoomScaleNormal="100" workbookViewId="0">
      <selection activeCell="B15" sqref="B15"/>
    </sheetView>
  </sheetViews>
  <sheetFormatPr baseColWidth="10" defaultColWidth="11.44140625" defaultRowHeight="15.6" x14ac:dyDescent="0.3"/>
  <cols>
    <col min="1" max="1" width="6.33203125" style="21" customWidth="1"/>
    <col min="2" max="16384" width="11.44140625" style="21"/>
  </cols>
  <sheetData>
    <row r="2" spans="2:2" x14ac:dyDescent="0.3">
      <c r="B2" s="22" t="s">
        <v>62</v>
      </c>
    </row>
    <row r="9" spans="2:2" x14ac:dyDescent="0.3">
      <c r="B9" s="22" t="s">
        <v>69</v>
      </c>
    </row>
    <row r="10" spans="2:2" x14ac:dyDescent="0.3">
      <c r="B10" s="23" t="s">
        <v>64</v>
      </c>
    </row>
    <row r="11" spans="2:2" x14ac:dyDescent="0.3">
      <c r="B11" s="23" t="s">
        <v>65</v>
      </c>
    </row>
    <row r="12" spans="2:2" x14ac:dyDescent="0.3">
      <c r="B12" s="24" t="s">
        <v>68</v>
      </c>
    </row>
    <row r="13" spans="2:2" x14ac:dyDescent="0.3">
      <c r="B13" s="24" t="s">
        <v>66</v>
      </c>
    </row>
    <row r="14" spans="2:2" x14ac:dyDescent="0.3">
      <c r="B14" s="24"/>
    </row>
    <row r="15" spans="2:2" x14ac:dyDescent="0.3">
      <c r="B15" s="22" t="s">
        <v>63</v>
      </c>
    </row>
    <row r="16" spans="2:2" x14ac:dyDescent="0.3">
      <c r="B16" s="23" t="s">
        <v>67</v>
      </c>
    </row>
    <row r="17" spans="2:2" x14ac:dyDescent="0.3">
      <c r="B17" s="23" t="s">
        <v>70</v>
      </c>
    </row>
  </sheetData>
  <sheetProtection algorithmName="SHA-512" hashValue="eOHWu6Ydx/tnDSMKV6c8XYVfs84uy5LpMt9b/JcaVM/rXtQPvy9MO1dqcAtxdyqsT5SUXKepSVzoxggwBgEbqA==" saltValue="eR08qpx4SpLBjnw1oB1rJ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showGridLines="0" showRowColHeaders="0" zoomScale="160" zoomScaleNormal="160" workbookViewId="0">
      <selection activeCell="C25" sqref="C25"/>
    </sheetView>
  </sheetViews>
  <sheetFormatPr baseColWidth="10" defaultColWidth="11.44140625" defaultRowHeight="15.6" x14ac:dyDescent="0.3"/>
  <cols>
    <col min="1" max="1" width="4.5546875" style="8" customWidth="1"/>
    <col min="2" max="3" width="17.5546875" style="8" bestFit="1" customWidth="1"/>
    <col min="4" max="4" width="21.5546875" style="8" bestFit="1" customWidth="1"/>
    <col min="5" max="5" width="22.44140625" style="8" customWidth="1"/>
    <col min="6" max="6" width="11.44140625" style="8"/>
    <col min="7" max="7" width="11.44140625" style="8" customWidth="1"/>
    <col min="8" max="10" width="8.33203125" style="8" bestFit="1" customWidth="1"/>
    <col min="11" max="13" width="6.6640625" style="8" customWidth="1"/>
    <col min="14" max="16384" width="11.44140625" style="8"/>
  </cols>
  <sheetData>
    <row r="1" spans="1:9" ht="9.9" customHeight="1" x14ac:dyDescent="0.3"/>
    <row r="2" spans="1:9" x14ac:dyDescent="0.3">
      <c r="A2" s="30" t="s">
        <v>46</v>
      </c>
      <c r="B2" s="30"/>
      <c r="C2" s="30"/>
      <c r="D2" s="30"/>
      <c r="E2" s="30"/>
      <c r="F2" s="30"/>
      <c r="G2" s="30"/>
      <c r="H2" s="30"/>
      <c r="I2" s="30"/>
    </row>
    <row r="4" spans="1:9" x14ac:dyDescent="0.3">
      <c r="B4" s="8" t="s">
        <v>85</v>
      </c>
    </row>
    <row r="6" spans="1:9" x14ac:dyDescent="0.3">
      <c r="B6" s="9" t="s">
        <v>55</v>
      </c>
    </row>
    <row r="8" spans="1:9" x14ac:dyDescent="0.3">
      <c r="B8" s="28" t="s">
        <v>82</v>
      </c>
    </row>
    <row r="9" spans="1:9" ht="7.5" customHeight="1" x14ac:dyDescent="0.3">
      <c r="B9" s="28"/>
    </row>
    <row r="10" spans="1:9" ht="31.2" x14ac:dyDescent="0.3">
      <c r="C10" s="10" t="s">
        <v>54</v>
      </c>
      <c r="D10" s="12" t="s">
        <v>5</v>
      </c>
      <c r="E10" s="12" t="s">
        <v>10</v>
      </c>
    </row>
    <row r="11" spans="1:9" x14ac:dyDescent="0.3">
      <c r="C11" s="11" t="s">
        <v>0</v>
      </c>
      <c r="D11" s="11" t="s">
        <v>56</v>
      </c>
      <c r="E11" s="11" t="s">
        <v>11</v>
      </c>
    </row>
    <row r="12" spans="1:9" x14ac:dyDescent="0.3">
      <c r="C12" s="11" t="s">
        <v>1</v>
      </c>
      <c r="D12" s="11" t="s">
        <v>6</v>
      </c>
      <c r="E12" s="11" t="s">
        <v>12</v>
      </c>
    </row>
    <row r="13" spans="1:9" x14ac:dyDescent="0.3">
      <c r="C13" s="11" t="s">
        <v>2</v>
      </c>
      <c r="D13" s="11" t="s">
        <v>7</v>
      </c>
      <c r="E13" s="11" t="s">
        <v>13</v>
      </c>
    </row>
    <row r="14" spans="1:9" x14ac:dyDescent="0.3">
      <c r="C14" s="11" t="s">
        <v>3</v>
      </c>
      <c r="D14" s="11" t="s">
        <v>8</v>
      </c>
      <c r="E14" s="11" t="s">
        <v>14</v>
      </c>
    </row>
    <row r="15" spans="1:9" x14ac:dyDescent="0.3">
      <c r="C15" s="11" t="s">
        <v>4</v>
      </c>
      <c r="D15" s="11" t="s">
        <v>9</v>
      </c>
      <c r="E15" s="11" t="s">
        <v>15</v>
      </c>
    </row>
    <row r="17" spans="2:3" x14ac:dyDescent="0.3">
      <c r="C17" s="8" t="s">
        <v>59</v>
      </c>
    </row>
    <row r="19" spans="2:3" x14ac:dyDescent="0.3">
      <c r="B19" s="28" t="s">
        <v>83</v>
      </c>
    </row>
    <row r="20" spans="2:3" ht="7.5" customHeight="1" x14ac:dyDescent="0.3"/>
    <row r="21" spans="2:3" x14ac:dyDescent="0.3">
      <c r="C21" s="8" t="s">
        <v>79</v>
      </c>
    </row>
    <row r="23" spans="2:3" x14ac:dyDescent="0.3">
      <c r="B23" s="9" t="s">
        <v>84</v>
      </c>
    </row>
    <row r="24" spans="2:3" ht="7.5" customHeight="1" x14ac:dyDescent="0.3"/>
    <row r="25" spans="2:3" x14ac:dyDescent="0.3">
      <c r="C25" s="8" t="s">
        <v>80</v>
      </c>
    </row>
    <row r="26" spans="2:3" ht="7.5" customHeight="1" x14ac:dyDescent="0.3"/>
    <row r="27" spans="2:3" x14ac:dyDescent="0.3">
      <c r="C27" s="8" t="s">
        <v>81</v>
      </c>
    </row>
  </sheetData>
  <sheetProtection algorithmName="SHA-512" hashValue="SLveo7hNrBl8y1oZP3RQzcSOg1G0GfIUlgsjLCBb5Pr50qn3uUwoWp2ROVEI8ya6vYYlrIvQqcKzK7pgFbBRcg==" saltValue="ixaA82he0DH1m88liTX5mA==" spinCount="100000" sheet="1" objects="1" scenarios="1"/>
  <mergeCells count="1"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7"/>
  <sheetViews>
    <sheetView topLeftCell="F1" zoomScale="120" zoomScaleNormal="120" workbookViewId="0">
      <selection activeCell="Z8" sqref="Z8"/>
    </sheetView>
  </sheetViews>
  <sheetFormatPr baseColWidth="10" defaultColWidth="11.44140625" defaultRowHeight="13.8" x14ac:dyDescent="0.3"/>
  <cols>
    <col min="1" max="1" width="4.5546875" style="13" customWidth="1"/>
    <col min="2" max="2" width="11.33203125" style="13" bestFit="1" customWidth="1"/>
    <col min="3" max="3" width="5.33203125" style="13" bestFit="1" customWidth="1"/>
    <col min="4" max="4" width="8" style="13" bestFit="1" customWidth="1"/>
    <col min="5" max="7" width="11.44140625" style="13"/>
    <col min="8" max="8" width="11.44140625" style="13" customWidth="1"/>
    <col min="9" max="11" width="4.6640625" style="13" bestFit="1" customWidth="1"/>
    <col min="12" max="12" width="7.6640625" style="13" bestFit="1" customWidth="1"/>
    <col min="13" max="15" width="4.6640625" style="13" bestFit="1" customWidth="1"/>
    <col min="16" max="16" width="7.6640625" style="13" bestFit="1" customWidth="1"/>
    <col min="17" max="19" width="4.6640625" style="13" bestFit="1" customWidth="1"/>
    <col min="20" max="20" width="7.6640625" style="13" bestFit="1" customWidth="1"/>
    <col min="21" max="23" width="4.6640625" style="13" bestFit="1" customWidth="1"/>
    <col min="24" max="24" width="7.6640625" style="13" bestFit="1" customWidth="1"/>
    <col min="25" max="25" width="6.6640625" style="13" customWidth="1"/>
    <col min="26" max="26" width="7.33203125" style="13" customWidth="1"/>
    <col min="27" max="34" width="5.5546875" style="13" customWidth="1"/>
    <col min="35" max="16384" width="11.44140625" style="13"/>
  </cols>
  <sheetData>
    <row r="1" spans="2:34" ht="23.4" x14ac:dyDescent="0.3">
      <c r="B1" s="33" t="s">
        <v>52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3" spans="2:34" x14ac:dyDescent="0.3">
      <c r="B3" s="34" t="s">
        <v>61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2:34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34" x14ac:dyDescent="0.3">
      <c r="AA5" s="29"/>
      <c r="AB5" s="29"/>
      <c r="AC5" s="29"/>
      <c r="AD5" s="29"/>
      <c r="AE5" s="29"/>
      <c r="AF5" s="29"/>
      <c r="AG5" s="29"/>
      <c r="AH5" s="29"/>
    </row>
    <row r="6" spans="2:34" x14ac:dyDescent="0.3">
      <c r="I6" s="32" t="s">
        <v>22</v>
      </c>
      <c r="J6" s="32"/>
      <c r="K6" s="32"/>
      <c r="M6" s="32" t="s">
        <v>23</v>
      </c>
      <c r="N6" s="32"/>
      <c r="O6" s="32"/>
      <c r="Q6" s="32" t="s">
        <v>47</v>
      </c>
      <c r="R6" s="32"/>
      <c r="S6" s="32"/>
      <c r="U6" s="32" t="s">
        <v>57</v>
      </c>
      <c r="V6" s="32"/>
      <c r="W6" s="32"/>
      <c r="AA6" s="31" t="s">
        <v>22</v>
      </c>
      <c r="AB6" s="31"/>
      <c r="AC6" s="31" t="s">
        <v>23</v>
      </c>
      <c r="AD6" s="31"/>
      <c r="AE6" s="31" t="s">
        <v>72</v>
      </c>
      <c r="AF6" s="31"/>
      <c r="AG6" s="31" t="s">
        <v>73</v>
      </c>
      <c r="AH6" s="31"/>
    </row>
    <row r="7" spans="2:34" x14ac:dyDescent="0.3">
      <c r="B7" s="14" t="s">
        <v>21</v>
      </c>
      <c r="C7" s="14" t="s">
        <v>16</v>
      </c>
      <c r="D7" s="14" t="s">
        <v>17</v>
      </c>
      <c r="E7" s="14" t="s">
        <v>19</v>
      </c>
      <c r="F7" s="14" t="s">
        <v>18</v>
      </c>
      <c r="G7" s="14" t="s">
        <v>20</v>
      </c>
      <c r="H7" s="14" t="s">
        <v>53</v>
      </c>
      <c r="I7" s="14" t="s">
        <v>48</v>
      </c>
      <c r="J7" s="14" t="s">
        <v>49</v>
      </c>
      <c r="K7" s="14" t="s">
        <v>50</v>
      </c>
      <c r="L7" s="15" t="s">
        <v>51</v>
      </c>
      <c r="M7" s="14" t="s">
        <v>48</v>
      </c>
      <c r="N7" s="14" t="s">
        <v>49</v>
      </c>
      <c r="O7" s="14" t="s">
        <v>50</v>
      </c>
      <c r="P7" s="15" t="s">
        <v>51</v>
      </c>
      <c r="Q7" s="14" t="s">
        <v>48</v>
      </c>
      <c r="R7" s="14" t="s">
        <v>49</v>
      </c>
      <c r="S7" s="14" t="s">
        <v>50</v>
      </c>
      <c r="T7" s="15" t="s">
        <v>51</v>
      </c>
      <c r="U7" s="14" t="s">
        <v>48</v>
      </c>
      <c r="V7" s="14" t="s">
        <v>49</v>
      </c>
      <c r="W7" s="14" t="s">
        <v>50</v>
      </c>
      <c r="X7" s="15" t="s">
        <v>51</v>
      </c>
      <c r="Z7" s="13" t="s">
        <v>86</v>
      </c>
      <c r="AA7" s="29"/>
      <c r="AB7" s="29"/>
      <c r="AC7" s="29"/>
      <c r="AD7" s="29"/>
      <c r="AE7" s="29"/>
      <c r="AF7" s="29"/>
      <c r="AG7" s="29"/>
      <c r="AH7" s="29"/>
    </row>
    <row r="8" spans="2:34" x14ac:dyDescent="0.3">
      <c r="B8" s="17">
        <v>44122</v>
      </c>
      <c r="C8" s="18" t="s">
        <v>25</v>
      </c>
      <c r="D8" s="18" t="s">
        <v>29</v>
      </c>
      <c r="E8" s="18">
        <v>28</v>
      </c>
      <c r="F8" s="18" t="s">
        <v>43</v>
      </c>
      <c r="G8" s="27">
        <v>75</v>
      </c>
      <c r="H8" s="18" t="s">
        <v>60</v>
      </c>
      <c r="I8" s="18">
        <f t="shared" ref="I8:K9" ca="1" si="0">ROUND(RANDBETWEEN($AA8,$AB8),0)</f>
        <v>19</v>
      </c>
      <c r="J8" s="18">
        <f t="shared" ca="1" si="0"/>
        <v>18</v>
      </c>
      <c r="K8" s="18">
        <f t="shared" ca="1" si="0"/>
        <v>18</v>
      </c>
      <c r="L8" s="19">
        <f ca="1">IF(I8="","",ROUNDUP(AVERAGE(I8:K8),0))</f>
        <v>19</v>
      </c>
      <c r="M8" s="18">
        <f ca="1">ROUND(RANDBETWEEN($AC8,$AD8),0)</f>
        <v>22</v>
      </c>
      <c r="N8" s="18">
        <f t="shared" ref="N8:O21" ca="1" si="1">ROUND(RANDBETWEEN($AC8,$AD8),0)</f>
        <v>21</v>
      </c>
      <c r="O8" s="18">
        <f t="shared" ca="1" si="1"/>
        <v>21</v>
      </c>
      <c r="P8" s="19">
        <f ca="1">IF(M8="","",ROUNDUP(AVERAGE(M8:O8),0))</f>
        <v>22</v>
      </c>
      <c r="Q8" s="18">
        <v>22</v>
      </c>
      <c r="R8" s="18">
        <v>21</v>
      </c>
      <c r="S8" s="18">
        <v>23</v>
      </c>
      <c r="T8" s="19">
        <f>IF(Q8="","",ROUNDUP(AVERAGE(Q8:S8),0))</f>
        <v>22</v>
      </c>
      <c r="U8" s="18">
        <v>15</v>
      </c>
      <c r="V8" s="18">
        <v>18</v>
      </c>
      <c r="W8" s="18">
        <v>17</v>
      </c>
      <c r="X8" s="19">
        <f>IF(U8="","",ROUNDUP(AVERAGE(U8:W8),0))</f>
        <v>17</v>
      </c>
      <c r="Z8" s="13">
        <f ca="1">SUM(L8,P8,T8,X8)</f>
        <v>80</v>
      </c>
      <c r="AA8" s="29">
        <v>18</v>
      </c>
      <c r="AB8" s="29">
        <v>19</v>
      </c>
      <c r="AC8" s="29">
        <v>20</v>
      </c>
      <c r="AD8" s="29">
        <v>22</v>
      </c>
      <c r="AE8" s="29">
        <v>24</v>
      </c>
      <c r="AF8" s="29">
        <v>26</v>
      </c>
      <c r="AG8" s="29">
        <v>16</v>
      </c>
      <c r="AH8" s="29">
        <v>18</v>
      </c>
    </row>
    <row r="9" spans="2:34" x14ac:dyDescent="0.3">
      <c r="B9" s="17">
        <f>B8+7</f>
        <v>44129</v>
      </c>
      <c r="C9" s="18" t="s">
        <v>25</v>
      </c>
      <c r="D9" s="18" t="s">
        <v>29</v>
      </c>
      <c r="E9" s="18">
        <v>28</v>
      </c>
      <c r="F9" s="18" t="s">
        <v>71</v>
      </c>
      <c r="G9" s="27">
        <v>74.8</v>
      </c>
      <c r="H9" s="18" t="s">
        <v>60</v>
      </c>
      <c r="I9" s="18">
        <f t="shared" ca="1" si="0"/>
        <v>19</v>
      </c>
      <c r="J9" s="18">
        <f t="shared" ca="1" si="0"/>
        <v>18</v>
      </c>
      <c r="K9" s="18">
        <f t="shared" ca="1" si="0"/>
        <v>19</v>
      </c>
      <c r="L9" s="19">
        <f ca="1">IF(I9="","",ROUNDUP(AVERAGE(I9:K9),0))</f>
        <v>19</v>
      </c>
      <c r="M9" s="18">
        <f ca="1">ROUND(RANDBETWEEN($AC9,$AD9),0)</f>
        <v>20</v>
      </c>
      <c r="N9" s="18">
        <f t="shared" ca="1" si="1"/>
        <v>21</v>
      </c>
      <c r="O9" s="18">
        <f t="shared" ca="1" si="1"/>
        <v>21</v>
      </c>
      <c r="P9" s="19">
        <f t="shared" ref="P9:P57" ca="1" si="2">IF(M9="","",ROUNDUP(AVERAGE(M9:O9),0))</f>
        <v>21</v>
      </c>
      <c r="Q9" s="18">
        <v>20</v>
      </c>
      <c r="R9" s="18">
        <v>19</v>
      </c>
      <c r="S9" s="18">
        <v>20</v>
      </c>
      <c r="T9" s="19">
        <f t="shared" ref="T9:T57" si="3">IF(Q9="","",ROUNDUP(AVERAGE(Q9:S9),0))</f>
        <v>20</v>
      </c>
      <c r="U9" s="18">
        <v>15</v>
      </c>
      <c r="V9" s="18">
        <v>16</v>
      </c>
      <c r="W9" s="18">
        <v>13</v>
      </c>
      <c r="X9" s="19">
        <f t="shared" ref="X9:X57" si="4">IF(U9="","",ROUNDUP(AVERAGE(U9:W9),0))</f>
        <v>15</v>
      </c>
      <c r="Z9" s="13">
        <f t="shared" ref="Z9:Z21" ca="1" si="5">SUM(L9,P9,T9,X9)</f>
        <v>75</v>
      </c>
      <c r="AA9" s="29">
        <v>17</v>
      </c>
      <c r="AB9" s="29">
        <v>19</v>
      </c>
      <c r="AC9" s="29">
        <v>20</v>
      </c>
      <c r="AD9" s="29">
        <v>22</v>
      </c>
      <c r="AE9" s="29">
        <v>24</v>
      </c>
      <c r="AF9" s="29">
        <v>25</v>
      </c>
      <c r="AG9" s="29">
        <v>16</v>
      </c>
      <c r="AH9" s="29">
        <v>18</v>
      </c>
    </row>
    <row r="10" spans="2:34" x14ac:dyDescent="0.3">
      <c r="B10" s="17">
        <f t="shared" ref="B10:B57" si="6">B9+7</f>
        <v>44136</v>
      </c>
      <c r="C10" s="18" t="s">
        <v>25</v>
      </c>
      <c r="D10" s="18" t="s">
        <v>29</v>
      </c>
      <c r="E10" s="18">
        <v>28</v>
      </c>
      <c r="F10" s="18" t="s">
        <v>71</v>
      </c>
      <c r="G10" s="27">
        <v>74.5</v>
      </c>
      <c r="H10" s="18" t="s">
        <v>60</v>
      </c>
      <c r="I10" s="18">
        <f ca="1">ROUND(RANDBETWEEN($AA10,$AB10),0)</f>
        <v>19</v>
      </c>
      <c r="J10" s="18">
        <f ca="1">ROUND(RANDBETWEEN($AA10,$AB10),0)</f>
        <v>17</v>
      </c>
      <c r="K10" s="18">
        <f ca="1">ROUND(RANDBETWEEN($AA10,$AB10),0)</f>
        <v>17</v>
      </c>
      <c r="L10" s="19">
        <f t="shared" ref="L10:L57" ca="1" si="7">IF(I10="","",ROUNDUP(AVERAGE(I10:K10),0))</f>
        <v>18</v>
      </c>
      <c r="M10" s="18">
        <f ca="1">ROUND(RANDBETWEEN($AC10,$AD10),0)</f>
        <v>21</v>
      </c>
      <c r="N10" s="18">
        <f t="shared" ca="1" si="1"/>
        <v>21</v>
      </c>
      <c r="O10" s="18">
        <f t="shared" ca="1" si="1"/>
        <v>20</v>
      </c>
      <c r="P10" s="19">
        <f t="shared" ca="1" si="2"/>
        <v>21</v>
      </c>
      <c r="Q10" s="18">
        <f ca="1">ROUND(RANDBETWEEN($AE10,$AF10),0)</f>
        <v>25</v>
      </c>
      <c r="R10" s="18">
        <f t="shared" ref="R10:S21" ca="1" si="8">ROUND(RANDBETWEEN($AE10,$AF10),0)</f>
        <v>25</v>
      </c>
      <c r="S10" s="18">
        <f t="shared" ca="1" si="8"/>
        <v>24</v>
      </c>
      <c r="T10" s="19">
        <f t="shared" ca="1" si="3"/>
        <v>25</v>
      </c>
      <c r="U10" s="18">
        <f ca="1">ROUND(RANDBETWEEN($AG10,$AH10),0)</f>
        <v>17</v>
      </c>
      <c r="V10" s="18">
        <f ca="1">ROUND(RANDBETWEEN($AA10,$AB10),0)</f>
        <v>19</v>
      </c>
      <c r="W10" s="18">
        <f ca="1">ROUND(RANDBETWEEN($AA10,$AB10),0)</f>
        <v>19</v>
      </c>
      <c r="X10" s="19">
        <f t="shared" ca="1" si="4"/>
        <v>19</v>
      </c>
      <c r="Z10" s="13">
        <f t="shared" ca="1" si="5"/>
        <v>83</v>
      </c>
      <c r="AA10" s="29">
        <v>17</v>
      </c>
      <c r="AB10" s="29">
        <v>19</v>
      </c>
      <c r="AC10" s="29">
        <v>20</v>
      </c>
      <c r="AD10" s="29">
        <v>21</v>
      </c>
      <c r="AE10" s="29">
        <v>23</v>
      </c>
      <c r="AF10" s="29">
        <v>25</v>
      </c>
      <c r="AG10" s="29">
        <v>16</v>
      </c>
      <c r="AH10" s="29">
        <v>17</v>
      </c>
    </row>
    <row r="11" spans="2:34" x14ac:dyDescent="0.3">
      <c r="B11" s="17">
        <f t="shared" si="6"/>
        <v>44143</v>
      </c>
      <c r="C11" s="18" t="s">
        <v>25</v>
      </c>
      <c r="D11" s="18" t="s">
        <v>29</v>
      </c>
      <c r="E11" s="18">
        <v>28</v>
      </c>
      <c r="F11" s="18" t="s">
        <v>71</v>
      </c>
      <c r="G11" s="27">
        <v>74</v>
      </c>
      <c r="H11" s="18" t="s">
        <v>60</v>
      </c>
      <c r="I11" s="18">
        <f t="shared" ref="I11:K21" ca="1" si="9">ROUND(RANDBETWEEN($AA11,$AB11),0)</f>
        <v>17</v>
      </c>
      <c r="J11" s="18">
        <f t="shared" ca="1" si="9"/>
        <v>16</v>
      </c>
      <c r="K11" s="18">
        <f t="shared" ca="1" si="9"/>
        <v>17</v>
      </c>
      <c r="L11" s="19">
        <f t="shared" ca="1" si="7"/>
        <v>17</v>
      </c>
      <c r="M11" s="18">
        <f t="shared" ref="M11:M21" ca="1" si="10">ROUND(RANDBETWEEN($AC11,$AD11),0)</f>
        <v>20</v>
      </c>
      <c r="N11" s="18">
        <f t="shared" ca="1" si="1"/>
        <v>20</v>
      </c>
      <c r="O11" s="18">
        <f t="shared" ca="1" si="1"/>
        <v>19</v>
      </c>
      <c r="P11" s="19">
        <f t="shared" ca="1" si="2"/>
        <v>20</v>
      </c>
      <c r="Q11" s="18">
        <f t="shared" ref="Q11:Q21" ca="1" si="11">ROUND(RANDBETWEEN($AE11,$AF11),0)</f>
        <v>24</v>
      </c>
      <c r="R11" s="18">
        <f t="shared" ca="1" si="8"/>
        <v>24</v>
      </c>
      <c r="S11" s="18">
        <f t="shared" ca="1" si="8"/>
        <v>24</v>
      </c>
      <c r="T11" s="19">
        <f t="shared" ca="1" si="3"/>
        <v>24</v>
      </c>
      <c r="U11" s="18">
        <f t="shared" ref="U11:U21" ca="1" si="12">ROUND(RANDBETWEEN($AG11,$AH11),0)</f>
        <v>16</v>
      </c>
      <c r="V11" s="18">
        <f t="shared" ref="V11:W21" ca="1" si="13">ROUND(RANDBETWEEN($AA11,$AB11),0)</f>
        <v>16</v>
      </c>
      <c r="W11" s="18">
        <f t="shared" ca="1" si="13"/>
        <v>17</v>
      </c>
      <c r="X11" s="19">
        <f t="shared" ca="1" si="4"/>
        <v>17</v>
      </c>
      <c r="Z11" s="13">
        <f t="shared" ca="1" si="5"/>
        <v>78</v>
      </c>
      <c r="AA11" s="29">
        <v>16</v>
      </c>
      <c r="AB11" s="29">
        <v>17</v>
      </c>
      <c r="AC11" s="29">
        <v>19</v>
      </c>
      <c r="AD11" s="29">
        <v>21</v>
      </c>
      <c r="AE11" s="29">
        <v>23</v>
      </c>
      <c r="AF11" s="29">
        <v>24</v>
      </c>
      <c r="AG11" s="29">
        <v>15</v>
      </c>
      <c r="AH11" s="29">
        <v>16</v>
      </c>
    </row>
    <row r="12" spans="2:34" x14ac:dyDescent="0.3">
      <c r="B12" s="17">
        <f t="shared" si="6"/>
        <v>44150</v>
      </c>
      <c r="C12" s="18" t="s">
        <v>25</v>
      </c>
      <c r="D12" s="18" t="s">
        <v>29</v>
      </c>
      <c r="E12" s="18">
        <v>28</v>
      </c>
      <c r="F12" s="18" t="s">
        <v>71</v>
      </c>
      <c r="G12" s="27">
        <v>74</v>
      </c>
      <c r="H12" s="18" t="s">
        <v>60</v>
      </c>
      <c r="I12" s="18">
        <f t="shared" ca="1" si="9"/>
        <v>16</v>
      </c>
      <c r="J12" s="18">
        <f t="shared" ca="1" si="9"/>
        <v>17</v>
      </c>
      <c r="K12" s="18">
        <f t="shared" ca="1" si="9"/>
        <v>17</v>
      </c>
      <c r="L12" s="19">
        <f t="shared" ca="1" si="7"/>
        <v>17</v>
      </c>
      <c r="M12" s="18">
        <f t="shared" ca="1" si="10"/>
        <v>21</v>
      </c>
      <c r="N12" s="18">
        <f t="shared" ca="1" si="1"/>
        <v>19</v>
      </c>
      <c r="O12" s="18">
        <f t="shared" ca="1" si="1"/>
        <v>21</v>
      </c>
      <c r="P12" s="19">
        <f t="shared" ca="1" si="2"/>
        <v>21</v>
      </c>
      <c r="Q12" s="18">
        <f t="shared" ca="1" si="11"/>
        <v>24</v>
      </c>
      <c r="R12" s="18">
        <f t="shared" ca="1" si="8"/>
        <v>22</v>
      </c>
      <c r="S12" s="18">
        <f t="shared" ca="1" si="8"/>
        <v>22</v>
      </c>
      <c r="T12" s="19">
        <f t="shared" ca="1" si="3"/>
        <v>23</v>
      </c>
      <c r="U12" s="18">
        <f t="shared" ca="1" si="12"/>
        <v>14</v>
      </c>
      <c r="V12" s="18">
        <f t="shared" ca="1" si="13"/>
        <v>17</v>
      </c>
      <c r="W12" s="18">
        <f t="shared" ca="1" si="13"/>
        <v>17</v>
      </c>
      <c r="X12" s="19">
        <f t="shared" ca="1" si="4"/>
        <v>16</v>
      </c>
      <c r="Z12" s="13">
        <f t="shared" ca="1" si="5"/>
        <v>77</v>
      </c>
      <c r="AA12" s="29">
        <v>16</v>
      </c>
      <c r="AB12" s="29">
        <v>17</v>
      </c>
      <c r="AC12" s="29">
        <v>19</v>
      </c>
      <c r="AD12" s="29">
        <v>21</v>
      </c>
      <c r="AE12" s="29">
        <v>22</v>
      </c>
      <c r="AF12" s="29">
        <v>24</v>
      </c>
      <c r="AG12" s="29">
        <v>14</v>
      </c>
      <c r="AH12" s="29">
        <v>15</v>
      </c>
    </row>
    <row r="13" spans="2:34" x14ac:dyDescent="0.3">
      <c r="B13" s="17">
        <f t="shared" si="6"/>
        <v>44157</v>
      </c>
      <c r="C13" s="18" t="s">
        <v>25</v>
      </c>
      <c r="D13" s="18" t="s">
        <v>29</v>
      </c>
      <c r="E13" s="18">
        <v>28</v>
      </c>
      <c r="F13" s="18" t="s">
        <v>71</v>
      </c>
      <c r="G13" s="27">
        <v>73.8</v>
      </c>
      <c r="H13" s="18" t="s">
        <v>60</v>
      </c>
      <c r="I13" s="18">
        <f t="shared" ca="1" si="9"/>
        <v>15</v>
      </c>
      <c r="J13" s="18">
        <f t="shared" ca="1" si="9"/>
        <v>15</v>
      </c>
      <c r="K13" s="18">
        <f t="shared" ca="1" si="9"/>
        <v>16</v>
      </c>
      <c r="L13" s="19">
        <f t="shared" ca="1" si="7"/>
        <v>16</v>
      </c>
      <c r="M13" s="18">
        <f t="shared" ca="1" si="10"/>
        <v>18</v>
      </c>
      <c r="N13" s="18">
        <f t="shared" ca="1" si="1"/>
        <v>18</v>
      </c>
      <c r="O13" s="18">
        <f t="shared" ca="1" si="1"/>
        <v>19</v>
      </c>
      <c r="P13" s="19">
        <f t="shared" ca="1" si="2"/>
        <v>19</v>
      </c>
      <c r="Q13" s="18">
        <f t="shared" ca="1" si="11"/>
        <v>22</v>
      </c>
      <c r="R13" s="18">
        <f t="shared" ca="1" si="8"/>
        <v>22</v>
      </c>
      <c r="S13" s="18">
        <f t="shared" ca="1" si="8"/>
        <v>23</v>
      </c>
      <c r="T13" s="19">
        <f t="shared" ca="1" si="3"/>
        <v>23</v>
      </c>
      <c r="U13" s="18">
        <f t="shared" ca="1" si="12"/>
        <v>15</v>
      </c>
      <c r="V13" s="18">
        <f t="shared" ca="1" si="13"/>
        <v>15</v>
      </c>
      <c r="W13" s="18">
        <f t="shared" ca="1" si="13"/>
        <v>15</v>
      </c>
      <c r="X13" s="19">
        <f t="shared" ca="1" si="4"/>
        <v>15</v>
      </c>
      <c r="Z13" s="13">
        <f t="shared" ca="1" si="5"/>
        <v>73</v>
      </c>
      <c r="AA13" s="29">
        <v>15</v>
      </c>
      <c r="AB13" s="29">
        <v>16</v>
      </c>
      <c r="AC13" s="29">
        <v>18</v>
      </c>
      <c r="AD13" s="29">
        <v>19</v>
      </c>
      <c r="AE13" s="29">
        <v>22</v>
      </c>
      <c r="AF13" s="29">
        <v>23</v>
      </c>
      <c r="AG13" s="29">
        <v>14</v>
      </c>
      <c r="AH13" s="29">
        <v>15</v>
      </c>
    </row>
    <row r="14" spans="2:34" x14ac:dyDescent="0.3">
      <c r="B14" s="17">
        <f t="shared" si="6"/>
        <v>44164</v>
      </c>
      <c r="C14" s="18" t="s">
        <v>25</v>
      </c>
      <c r="D14" s="18" t="s">
        <v>29</v>
      </c>
      <c r="E14" s="18">
        <v>28</v>
      </c>
      <c r="F14" s="18" t="s">
        <v>71</v>
      </c>
      <c r="G14" s="27">
        <v>74.2</v>
      </c>
      <c r="H14" s="18" t="s">
        <v>60</v>
      </c>
      <c r="I14" s="18">
        <f t="shared" ca="1" si="9"/>
        <v>16</v>
      </c>
      <c r="J14" s="18">
        <f t="shared" ca="1" si="9"/>
        <v>15</v>
      </c>
      <c r="K14" s="18">
        <f t="shared" ca="1" si="9"/>
        <v>16</v>
      </c>
      <c r="L14" s="19">
        <f t="shared" ca="1" si="7"/>
        <v>16</v>
      </c>
      <c r="M14" s="18">
        <f t="shared" ca="1" si="10"/>
        <v>18</v>
      </c>
      <c r="N14" s="18">
        <f t="shared" ca="1" si="1"/>
        <v>19</v>
      </c>
      <c r="O14" s="18">
        <f t="shared" ca="1" si="1"/>
        <v>18</v>
      </c>
      <c r="P14" s="19">
        <f t="shared" ca="1" si="2"/>
        <v>19</v>
      </c>
      <c r="Q14" s="18">
        <f t="shared" ca="1" si="11"/>
        <v>22</v>
      </c>
      <c r="R14" s="18">
        <f t="shared" ca="1" si="8"/>
        <v>21</v>
      </c>
      <c r="S14" s="18">
        <f t="shared" ca="1" si="8"/>
        <v>21</v>
      </c>
      <c r="T14" s="19">
        <f t="shared" ca="1" si="3"/>
        <v>22</v>
      </c>
      <c r="U14" s="18">
        <f t="shared" ca="1" si="12"/>
        <v>15</v>
      </c>
      <c r="V14" s="18">
        <f t="shared" ca="1" si="13"/>
        <v>15</v>
      </c>
      <c r="W14" s="18">
        <f t="shared" ca="1" si="13"/>
        <v>15</v>
      </c>
      <c r="X14" s="19">
        <f t="shared" ca="1" si="4"/>
        <v>15</v>
      </c>
      <c r="Z14" s="13">
        <f t="shared" ca="1" si="5"/>
        <v>72</v>
      </c>
      <c r="AA14" s="29">
        <v>15</v>
      </c>
      <c r="AB14" s="29">
        <v>16</v>
      </c>
      <c r="AC14" s="29">
        <v>18</v>
      </c>
      <c r="AD14" s="29">
        <v>19</v>
      </c>
      <c r="AE14" s="29">
        <v>21</v>
      </c>
      <c r="AF14" s="29">
        <v>23</v>
      </c>
      <c r="AG14" s="29">
        <v>14</v>
      </c>
      <c r="AH14" s="29">
        <v>15</v>
      </c>
    </row>
    <row r="15" spans="2:34" x14ac:dyDescent="0.3">
      <c r="B15" s="17">
        <f t="shared" si="6"/>
        <v>44171</v>
      </c>
      <c r="C15" s="18" t="s">
        <v>25</v>
      </c>
      <c r="D15" s="18" t="s">
        <v>29</v>
      </c>
      <c r="E15" s="18">
        <v>28</v>
      </c>
      <c r="F15" s="18" t="s">
        <v>71</v>
      </c>
      <c r="G15" s="27">
        <v>74.400000000000006</v>
      </c>
      <c r="H15" s="18" t="s">
        <v>60</v>
      </c>
      <c r="I15" s="18">
        <f t="shared" ca="1" si="9"/>
        <v>15</v>
      </c>
      <c r="J15" s="18">
        <f t="shared" ca="1" si="9"/>
        <v>16</v>
      </c>
      <c r="K15" s="18">
        <f t="shared" ca="1" si="9"/>
        <v>16</v>
      </c>
      <c r="L15" s="19">
        <f t="shared" ca="1" si="7"/>
        <v>16</v>
      </c>
      <c r="M15" s="18">
        <f t="shared" ca="1" si="10"/>
        <v>18</v>
      </c>
      <c r="N15" s="18">
        <f t="shared" ca="1" si="1"/>
        <v>18</v>
      </c>
      <c r="O15" s="18">
        <f t="shared" ca="1" si="1"/>
        <v>17</v>
      </c>
      <c r="P15" s="19">
        <f t="shared" ca="1" si="2"/>
        <v>18</v>
      </c>
      <c r="Q15" s="18">
        <f t="shared" ca="1" si="11"/>
        <v>22</v>
      </c>
      <c r="R15" s="18">
        <f t="shared" ca="1" si="8"/>
        <v>21</v>
      </c>
      <c r="S15" s="18">
        <f t="shared" ca="1" si="8"/>
        <v>21</v>
      </c>
      <c r="T15" s="19">
        <f t="shared" ca="1" si="3"/>
        <v>22</v>
      </c>
      <c r="U15" s="18">
        <f t="shared" ca="1" si="12"/>
        <v>14</v>
      </c>
      <c r="V15" s="18">
        <f t="shared" ca="1" si="13"/>
        <v>14</v>
      </c>
      <c r="W15" s="18">
        <f t="shared" ca="1" si="13"/>
        <v>14</v>
      </c>
      <c r="X15" s="19">
        <f t="shared" ca="1" si="4"/>
        <v>14</v>
      </c>
      <c r="Z15" s="13">
        <f t="shared" ca="1" si="5"/>
        <v>70</v>
      </c>
      <c r="AA15" s="29">
        <v>14</v>
      </c>
      <c r="AB15" s="29">
        <v>16</v>
      </c>
      <c r="AC15" s="29">
        <v>17</v>
      </c>
      <c r="AD15" s="29">
        <v>19</v>
      </c>
      <c r="AE15" s="29">
        <v>21</v>
      </c>
      <c r="AF15" s="29">
        <v>22</v>
      </c>
      <c r="AG15" s="29">
        <v>13</v>
      </c>
      <c r="AH15" s="29">
        <v>14</v>
      </c>
    </row>
    <row r="16" spans="2:34" x14ac:dyDescent="0.3">
      <c r="B16" s="17">
        <f t="shared" si="6"/>
        <v>44178</v>
      </c>
      <c r="C16" s="18" t="s">
        <v>25</v>
      </c>
      <c r="D16" s="18" t="s">
        <v>29</v>
      </c>
      <c r="E16" s="18">
        <v>28</v>
      </c>
      <c r="F16" s="18" t="s">
        <v>71</v>
      </c>
      <c r="G16" s="27">
        <v>74.099999999999994</v>
      </c>
      <c r="H16" s="18" t="s">
        <v>60</v>
      </c>
      <c r="I16" s="18">
        <f t="shared" ca="1" si="9"/>
        <v>14</v>
      </c>
      <c r="J16" s="18">
        <f t="shared" ca="1" si="9"/>
        <v>15</v>
      </c>
      <c r="K16" s="18">
        <f t="shared" ca="1" si="9"/>
        <v>15</v>
      </c>
      <c r="L16" s="19">
        <f t="shared" ca="1" si="7"/>
        <v>15</v>
      </c>
      <c r="M16" s="18">
        <f t="shared" ca="1" si="10"/>
        <v>18</v>
      </c>
      <c r="N16" s="18">
        <f t="shared" ca="1" si="1"/>
        <v>18</v>
      </c>
      <c r="O16" s="18">
        <f t="shared" ca="1" si="1"/>
        <v>18</v>
      </c>
      <c r="P16" s="19">
        <f t="shared" ca="1" si="2"/>
        <v>18</v>
      </c>
      <c r="Q16" s="18">
        <f t="shared" ca="1" si="11"/>
        <v>20</v>
      </c>
      <c r="R16" s="18">
        <f t="shared" ca="1" si="8"/>
        <v>21</v>
      </c>
      <c r="S16" s="18">
        <f t="shared" ca="1" si="8"/>
        <v>20</v>
      </c>
      <c r="T16" s="19">
        <f t="shared" ca="1" si="3"/>
        <v>21</v>
      </c>
      <c r="U16" s="18">
        <f t="shared" ca="1" si="12"/>
        <v>13</v>
      </c>
      <c r="V16" s="18">
        <f t="shared" ca="1" si="13"/>
        <v>15</v>
      </c>
      <c r="W16" s="18">
        <f t="shared" ca="1" si="13"/>
        <v>15</v>
      </c>
      <c r="X16" s="19">
        <f t="shared" ca="1" si="4"/>
        <v>15</v>
      </c>
      <c r="Z16" s="13">
        <f t="shared" ca="1" si="5"/>
        <v>69</v>
      </c>
      <c r="AA16" s="29">
        <v>13</v>
      </c>
      <c r="AB16" s="29">
        <v>15</v>
      </c>
      <c r="AC16" s="29">
        <v>17</v>
      </c>
      <c r="AD16" s="29">
        <v>19</v>
      </c>
      <c r="AE16" s="29">
        <v>20</v>
      </c>
      <c r="AF16" s="29">
        <v>21</v>
      </c>
      <c r="AG16" s="29">
        <v>12</v>
      </c>
      <c r="AH16" s="29">
        <v>14</v>
      </c>
    </row>
    <row r="17" spans="2:34" x14ac:dyDescent="0.3">
      <c r="B17" s="17">
        <f t="shared" si="6"/>
        <v>44185</v>
      </c>
      <c r="C17" s="18" t="s">
        <v>25</v>
      </c>
      <c r="D17" s="18" t="s">
        <v>29</v>
      </c>
      <c r="E17" s="18">
        <v>28</v>
      </c>
      <c r="F17" s="18" t="s">
        <v>71</v>
      </c>
      <c r="G17" s="27">
        <v>73.7</v>
      </c>
      <c r="H17" s="18" t="s">
        <v>60</v>
      </c>
      <c r="I17" s="18">
        <f t="shared" ca="1" si="9"/>
        <v>13</v>
      </c>
      <c r="J17" s="18">
        <f t="shared" ca="1" si="9"/>
        <v>13</v>
      </c>
      <c r="K17" s="18">
        <f t="shared" ca="1" si="9"/>
        <v>13</v>
      </c>
      <c r="L17" s="19">
        <f t="shared" ca="1" si="7"/>
        <v>13</v>
      </c>
      <c r="M17" s="18">
        <f t="shared" ca="1" si="10"/>
        <v>16</v>
      </c>
      <c r="N17" s="18">
        <f t="shared" ca="1" si="1"/>
        <v>16</v>
      </c>
      <c r="O17" s="18">
        <f t="shared" ca="1" si="1"/>
        <v>16</v>
      </c>
      <c r="P17" s="19">
        <f t="shared" ca="1" si="2"/>
        <v>16</v>
      </c>
      <c r="Q17" s="18">
        <f t="shared" ca="1" si="11"/>
        <v>19</v>
      </c>
      <c r="R17" s="18">
        <f t="shared" ca="1" si="8"/>
        <v>20</v>
      </c>
      <c r="S17" s="18">
        <f t="shared" ca="1" si="8"/>
        <v>19</v>
      </c>
      <c r="T17" s="19">
        <f t="shared" ca="1" si="3"/>
        <v>20</v>
      </c>
      <c r="U17" s="18">
        <f t="shared" ca="1" si="12"/>
        <v>11</v>
      </c>
      <c r="V17" s="18">
        <f t="shared" ca="1" si="13"/>
        <v>13</v>
      </c>
      <c r="W17" s="18">
        <f t="shared" ca="1" si="13"/>
        <v>13</v>
      </c>
      <c r="X17" s="19">
        <f t="shared" ca="1" si="4"/>
        <v>13</v>
      </c>
      <c r="Z17" s="13">
        <f t="shared" ca="1" si="5"/>
        <v>62</v>
      </c>
      <c r="AA17" s="29">
        <v>13</v>
      </c>
      <c r="AB17" s="29">
        <v>14</v>
      </c>
      <c r="AC17" s="29">
        <v>16</v>
      </c>
      <c r="AD17" s="29">
        <v>17</v>
      </c>
      <c r="AE17" s="29">
        <v>19</v>
      </c>
      <c r="AF17" s="29">
        <v>20</v>
      </c>
      <c r="AG17" s="29">
        <v>11</v>
      </c>
      <c r="AH17" s="29">
        <v>13</v>
      </c>
    </row>
    <row r="18" spans="2:34" x14ac:dyDescent="0.3">
      <c r="B18" s="17">
        <f t="shared" si="6"/>
        <v>44192</v>
      </c>
      <c r="C18" s="18" t="s">
        <v>25</v>
      </c>
      <c r="D18" s="18" t="s">
        <v>29</v>
      </c>
      <c r="E18" s="18">
        <v>28</v>
      </c>
      <c r="F18" s="18" t="s">
        <v>71</v>
      </c>
      <c r="G18" s="27">
        <v>73.400000000000006</v>
      </c>
      <c r="H18" s="18" t="s">
        <v>60</v>
      </c>
      <c r="I18" s="18">
        <f t="shared" ca="1" si="9"/>
        <v>12</v>
      </c>
      <c r="J18" s="18">
        <f t="shared" ca="1" si="9"/>
        <v>13</v>
      </c>
      <c r="K18" s="18">
        <f t="shared" ca="1" si="9"/>
        <v>14</v>
      </c>
      <c r="L18" s="19">
        <f t="shared" ca="1" si="7"/>
        <v>13</v>
      </c>
      <c r="M18" s="18">
        <f t="shared" ca="1" si="10"/>
        <v>16</v>
      </c>
      <c r="N18" s="18">
        <f t="shared" ca="1" si="1"/>
        <v>15</v>
      </c>
      <c r="O18" s="18">
        <f t="shared" ca="1" si="1"/>
        <v>15</v>
      </c>
      <c r="P18" s="19">
        <f t="shared" ca="1" si="2"/>
        <v>16</v>
      </c>
      <c r="Q18" s="18">
        <f t="shared" ca="1" si="11"/>
        <v>20</v>
      </c>
      <c r="R18" s="18">
        <f t="shared" ca="1" si="8"/>
        <v>19</v>
      </c>
      <c r="S18" s="18">
        <f t="shared" ca="1" si="8"/>
        <v>19</v>
      </c>
      <c r="T18" s="19">
        <f t="shared" ca="1" si="3"/>
        <v>20</v>
      </c>
      <c r="U18" s="18">
        <f t="shared" ca="1" si="12"/>
        <v>12</v>
      </c>
      <c r="V18" s="18">
        <f t="shared" ca="1" si="13"/>
        <v>12</v>
      </c>
      <c r="W18" s="18">
        <f t="shared" ca="1" si="13"/>
        <v>14</v>
      </c>
      <c r="X18" s="19">
        <f t="shared" ca="1" si="4"/>
        <v>13</v>
      </c>
      <c r="Z18" s="13">
        <f t="shared" ca="1" si="5"/>
        <v>62</v>
      </c>
      <c r="AA18" s="29">
        <v>12</v>
      </c>
      <c r="AB18" s="29">
        <v>14</v>
      </c>
      <c r="AC18" s="29">
        <v>15</v>
      </c>
      <c r="AD18" s="29">
        <v>16</v>
      </c>
      <c r="AE18" s="29">
        <v>19</v>
      </c>
      <c r="AF18" s="29">
        <v>20</v>
      </c>
      <c r="AG18" s="29">
        <v>11</v>
      </c>
      <c r="AH18" s="29">
        <v>12</v>
      </c>
    </row>
    <row r="19" spans="2:34" x14ac:dyDescent="0.3">
      <c r="B19" s="17">
        <f t="shared" si="6"/>
        <v>44199</v>
      </c>
      <c r="C19" s="18" t="s">
        <v>25</v>
      </c>
      <c r="D19" s="18" t="s">
        <v>29</v>
      </c>
      <c r="E19" s="18">
        <v>28</v>
      </c>
      <c r="F19" s="18" t="s">
        <v>71</v>
      </c>
      <c r="G19" s="27">
        <v>73.2</v>
      </c>
      <c r="H19" s="18" t="s">
        <v>60</v>
      </c>
      <c r="I19" s="18">
        <f t="shared" ca="1" si="9"/>
        <v>13</v>
      </c>
      <c r="J19" s="18">
        <f t="shared" ca="1" si="9"/>
        <v>12</v>
      </c>
      <c r="K19" s="18">
        <f t="shared" ca="1" si="9"/>
        <v>12</v>
      </c>
      <c r="L19" s="19">
        <f t="shared" ca="1" si="7"/>
        <v>13</v>
      </c>
      <c r="M19" s="18">
        <f t="shared" ca="1" si="10"/>
        <v>16</v>
      </c>
      <c r="N19" s="18">
        <f t="shared" ca="1" si="1"/>
        <v>16</v>
      </c>
      <c r="O19" s="18">
        <f t="shared" ca="1" si="1"/>
        <v>16</v>
      </c>
      <c r="P19" s="19">
        <f t="shared" ca="1" si="2"/>
        <v>16</v>
      </c>
      <c r="Q19" s="18">
        <f t="shared" ca="1" si="11"/>
        <v>18</v>
      </c>
      <c r="R19" s="18">
        <f t="shared" ca="1" si="8"/>
        <v>18</v>
      </c>
      <c r="S19" s="18">
        <f t="shared" ca="1" si="8"/>
        <v>19</v>
      </c>
      <c r="T19" s="19">
        <f t="shared" ca="1" si="3"/>
        <v>19</v>
      </c>
      <c r="U19" s="18">
        <f t="shared" ca="1" si="12"/>
        <v>12</v>
      </c>
      <c r="V19" s="18">
        <f t="shared" ca="1" si="13"/>
        <v>13</v>
      </c>
      <c r="W19" s="18">
        <f t="shared" ca="1" si="13"/>
        <v>13</v>
      </c>
      <c r="X19" s="19">
        <f t="shared" ca="1" si="4"/>
        <v>13</v>
      </c>
      <c r="Z19" s="13">
        <f t="shared" ca="1" si="5"/>
        <v>61</v>
      </c>
      <c r="AA19" s="29">
        <v>12</v>
      </c>
      <c r="AB19" s="29">
        <v>13</v>
      </c>
      <c r="AC19" s="29">
        <v>14</v>
      </c>
      <c r="AD19" s="29">
        <v>16</v>
      </c>
      <c r="AE19" s="29">
        <v>18</v>
      </c>
      <c r="AF19" s="29">
        <v>19</v>
      </c>
      <c r="AG19" s="29">
        <v>10</v>
      </c>
      <c r="AH19" s="29">
        <v>12</v>
      </c>
    </row>
    <row r="20" spans="2:34" x14ac:dyDescent="0.3">
      <c r="B20" s="17">
        <f t="shared" si="6"/>
        <v>44206</v>
      </c>
      <c r="C20" s="18" t="s">
        <v>25</v>
      </c>
      <c r="D20" s="18" t="s">
        <v>29</v>
      </c>
      <c r="E20" s="18">
        <v>28</v>
      </c>
      <c r="F20" s="18" t="s">
        <v>71</v>
      </c>
      <c r="G20" s="27">
        <v>72.8</v>
      </c>
      <c r="H20" s="18" t="s">
        <v>60</v>
      </c>
      <c r="I20" s="18">
        <f t="shared" ca="1" si="9"/>
        <v>11</v>
      </c>
      <c r="J20" s="18">
        <f t="shared" ca="1" si="9"/>
        <v>11</v>
      </c>
      <c r="K20" s="18">
        <f t="shared" ca="1" si="9"/>
        <v>13</v>
      </c>
      <c r="L20" s="19">
        <f t="shared" ca="1" si="7"/>
        <v>12</v>
      </c>
      <c r="M20" s="18">
        <f t="shared" ca="1" si="10"/>
        <v>14</v>
      </c>
      <c r="N20" s="18">
        <f t="shared" ca="1" si="1"/>
        <v>14</v>
      </c>
      <c r="O20" s="18">
        <f t="shared" ca="1" si="1"/>
        <v>15</v>
      </c>
      <c r="P20" s="19">
        <f t="shared" ca="1" si="2"/>
        <v>15</v>
      </c>
      <c r="Q20" s="18">
        <f t="shared" ca="1" si="11"/>
        <v>19</v>
      </c>
      <c r="R20" s="18">
        <f t="shared" ca="1" si="8"/>
        <v>18</v>
      </c>
      <c r="S20" s="18">
        <f t="shared" ca="1" si="8"/>
        <v>18</v>
      </c>
      <c r="T20" s="19">
        <f t="shared" ca="1" si="3"/>
        <v>19</v>
      </c>
      <c r="U20" s="18">
        <f t="shared" ca="1" si="12"/>
        <v>12</v>
      </c>
      <c r="V20" s="18">
        <f t="shared" ca="1" si="13"/>
        <v>13</v>
      </c>
      <c r="W20" s="18">
        <f t="shared" ca="1" si="13"/>
        <v>13</v>
      </c>
      <c r="X20" s="19">
        <f t="shared" ca="1" si="4"/>
        <v>13</v>
      </c>
      <c r="Z20" s="13">
        <f t="shared" ca="1" si="5"/>
        <v>59</v>
      </c>
      <c r="AA20" s="29">
        <v>11</v>
      </c>
      <c r="AB20" s="29">
        <v>13</v>
      </c>
      <c r="AC20" s="29">
        <v>14</v>
      </c>
      <c r="AD20" s="29">
        <v>15</v>
      </c>
      <c r="AE20" s="29">
        <v>18</v>
      </c>
      <c r="AF20" s="29">
        <v>19</v>
      </c>
      <c r="AG20" s="29">
        <v>10</v>
      </c>
      <c r="AH20" s="29">
        <v>12</v>
      </c>
    </row>
    <row r="21" spans="2:34" x14ac:dyDescent="0.3">
      <c r="B21" s="17">
        <f t="shared" si="6"/>
        <v>44213</v>
      </c>
      <c r="C21" s="18" t="s">
        <v>25</v>
      </c>
      <c r="D21" s="18" t="s">
        <v>29</v>
      </c>
      <c r="E21" s="18">
        <v>29</v>
      </c>
      <c r="F21" s="18" t="s">
        <v>71</v>
      </c>
      <c r="G21" s="27">
        <v>72.599999999999994</v>
      </c>
      <c r="H21" s="18" t="s">
        <v>60</v>
      </c>
      <c r="I21" s="18">
        <f t="shared" ca="1" si="9"/>
        <v>11</v>
      </c>
      <c r="J21" s="18">
        <f t="shared" ca="1" si="9"/>
        <v>12</v>
      </c>
      <c r="K21" s="18">
        <f t="shared" ca="1" si="9"/>
        <v>12</v>
      </c>
      <c r="L21" s="19">
        <f t="shared" ca="1" si="7"/>
        <v>12</v>
      </c>
      <c r="M21" s="18">
        <f t="shared" ca="1" si="10"/>
        <v>11</v>
      </c>
      <c r="N21" s="18">
        <f t="shared" ca="1" si="1"/>
        <v>12</v>
      </c>
      <c r="O21" s="18">
        <f t="shared" ca="1" si="1"/>
        <v>11</v>
      </c>
      <c r="P21" s="19">
        <f t="shared" ca="1" si="2"/>
        <v>12</v>
      </c>
      <c r="Q21" s="18">
        <f t="shared" ca="1" si="11"/>
        <v>17</v>
      </c>
      <c r="R21" s="18">
        <f t="shared" ca="1" si="8"/>
        <v>18</v>
      </c>
      <c r="S21" s="18">
        <f t="shared" ca="1" si="8"/>
        <v>18</v>
      </c>
      <c r="T21" s="19">
        <f t="shared" ca="1" si="3"/>
        <v>18</v>
      </c>
      <c r="U21" s="18">
        <f t="shared" ca="1" si="12"/>
        <v>10</v>
      </c>
      <c r="V21" s="18">
        <f t="shared" ca="1" si="13"/>
        <v>12</v>
      </c>
      <c r="W21" s="18">
        <f t="shared" ca="1" si="13"/>
        <v>12</v>
      </c>
      <c r="X21" s="19">
        <f t="shared" ca="1" si="4"/>
        <v>12</v>
      </c>
      <c r="Z21" s="13">
        <f t="shared" ca="1" si="5"/>
        <v>54</v>
      </c>
      <c r="AA21" s="29">
        <v>11</v>
      </c>
      <c r="AB21" s="29">
        <v>12</v>
      </c>
      <c r="AC21" s="29">
        <v>11</v>
      </c>
      <c r="AD21" s="29">
        <v>13</v>
      </c>
      <c r="AE21" s="29">
        <v>17</v>
      </c>
      <c r="AF21" s="29">
        <v>18</v>
      </c>
      <c r="AG21" s="29">
        <v>9</v>
      </c>
      <c r="AH21" s="29">
        <v>10</v>
      </c>
    </row>
    <row r="22" spans="2:34" x14ac:dyDescent="0.3">
      <c r="B22" s="17">
        <f t="shared" si="6"/>
        <v>44220</v>
      </c>
      <c r="C22" s="18"/>
      <c r="D22" s="18"/>
      <c r="E22" s="18"/>
      <c r="F22" s="18"/>
      <c r="G22" s="27"/>
      <c r="H22" s="18"/>
      <c r="I22" s="18"/>
      <c r="J22" s="18"/>
      <c r="K22" s="18"/>
      <c r="L22" s="19" t="str">
        <f t="shared" si="7"/>
        <v/>
      </c>
      <c r="M22" s="18"/>
      <c r="N22" s="18"/>
      <c r="O22" s="18"/>
      <c r="P22" s="19" t="str">
        <f t="shared" si="2"/>
        <v/>
      </c>
      <c r="Q22" s="18"/>
      <c r="R22" s="18"/>
      <c r="S22" s="18"/>
      <c r="T22" s="19" t="str">
        <f t="shared" si="3"/>
        <v/>
      </c>
      <c r="U22" s="18"/>
      <c r="V22" s="18"/>
      <c r="W22" s="18"/>
      <c r="X22" s="19" t="str">
        <f t="shared" si="4"/>
        <v/>
      </c>
    </row>
    <row r="23" spans="2:34" x14ac:dyDescent="0.3">
      <c r="B23" s="17">
        <f t="shared" si="6"/>
        <v>44227</v>
      </c>
      <c r="C23" s="18"/>
      <c r="D23" s="18"/>
      <c r="E23" s="18"/>
      <c r="F23" s="18"/>
      <c r="G23" s="27"/>
      <c r="H23" s="18"/>
      <c r="I23" s="18"/>
      <c r="J23" s="18"/>
      <c r="K23" s="18"/>
      <c r="L23" s="19" t="str">
        <f t="shared" si="7"/>
        <v/>
      </c>
      <c r="M23" s="18"/>
      <c r="N23" s="18"/>
      <c r="O23" s="18"/>
      <c r="P23" s="19" t="str">
        <f t="shared" si="2"/>
        <v/>
      </c>
      <c r="Q23" s="18"/>
      <c r="R23" s="18"/>
      <c r="S23" s="18"/>
      <c r="T23" s="19" t="str">
        <f t="shared" si="3"/>
        <v/>
      </c>
      <c r="U23" s="18"/>
      <c r="V23" s="18"/>
      <c r="W23" s="18"/>
      <c r="X23" s="19" t="str">
        <f t="shared" si="4"/>
        <v/>
      </c>
    </row>
    <row r="24" spans="2:34" x14ac:dyDescent="0.3">
      <c r="B24" s="17">
        <f t="shared" si="6"/>
        <v>44234</v>
      </c>
      <c r="C24" s="18"/>
      <c r="D24" s="18"/>
      <c r="E24" s="18"/>
      <c r="F24" s="18"/>
      <c r="G24" s="27"/>
      <c r="H24" s="18"/>
      <c r="I24" s="18"/>
      <c r="J24" s="18"/>
      <c r="K24" s="18"/>
      <c r="L24" s="19" t="str">
        <f t="shared" si="7"/>
        <v/>
      </c>
      <c r="M24" s="18"/>
      <c r="N24" s="18"/>
      <c r="O24" s="18"/>
      <c r="P24" s="19" t="str">
        <f t="shared" si="2"/>
        <v/>
      </c>
      <c r="Q24" s="18"/>
      <c r="R24" s="18"/>
      <c r="S24" s="18"/>
      <c r="T24" s="19" t="str">
        <f t="shared" si="3"/>
        <v/>
      </c>
      <c r="U24" s="18"/>
      <c r="V24" s="18"/>
      <c r="W24" s="18"/>
      <c r="X24" s="19" t="str">
        <f t="shared" si="4"/>
        <v/>
      </c>
    </row>
    <row r="25" spans="2:34" x14ac:dyDescent="0.3">
      <c r="B25" s="17">
        <f t="shared" si="6"/>
        <v>44241</v>
      </c>
      <c r="C25" s="18"/>
      <c r="D25" s="18"/>
      <c r="E25" s="18"/>
      <c r="F25" s="18"/>
      <c r="G25" s="27"/>
      <c r="H25" s="18"/>
      <c r="I25" s="18"/>
      <c r="J25" s="18"/>
      <c r="K25" s="18"/>
      <c r="L25" s="19" t="str">
        <f t="shared" si="7"/>
        <v/>
      </c>
      <c r="M25" s="18"/>
      <c r="N25" s="18"/>
      <c r="O25" s="18"/>
      <c r="P25" s="19" t="str">
        <f t="shared" si="2"/>
        <v/>
      </c>
      <c r="Q25" s="18"/>
      <c r="R25" s="18"/>
      <c r="S25" s="18"/>
      <c r="T25" s="19" t="str">
        <f t="shared" si="3"/>
        <v/>
      </c>
      <c r="U25" s="18"/>
      <c r="V25" s="18"/>
      <c r="W25" s="18"/>
      <c r="X25" s="19" t="str">
        <f t="shared" si="4"/>
        <v/>
      </c>
    </row>
    <row r="26" spans="2:34" x14ac:dyDescent="0.3">
      <c r="B26" s="17">
        <f t="shared" si="6"/>
        <v>44248</v>
      </c>
      <c r="C26" s="18"/>
      <c r="D26" s="18"/>
      <c r="E26" s="18"/>
      <c r="F26" s="18"/>
      <c r="G26" s="27"/>
      <c r="H26" s="18"/>
      <c r="I26" s="18"/>
      <c r="J26" s="18"/>
      <c r="K26" s="18"/>
      <c r="L26" s="19" t="str">
        <f t="shared" si="7"/>
        <v/>
      </c>
      <c r="M26" s="18"/>
      <c r="N26" s="18"/>
      <c r="O26" s="18"/>
      <c r="P26" s="19" t="str">
        <f t="shared" si="2"/>
        <v/>
      </c>
      <c r="Q26" s="18"/>
      <c r="R26" s="18"/>
      <c r="S26" s="18"/>
      <c r="T26" s="19" t="str">
        <f t="shared" si="3"/>
        <v/>
      </c>
      <c r="U26" s="18"/>
      <c r="V26" s="18"/>
      <c r="W26" s="18"/>
      <c r="X26" s="19" t="str">
        <f t="shared" si="4"/>
        <v/>
      </c>
    </row>
    <row r="27" spans="2:34" x14ac:dyDescent="0.3">
      <c r="B27" s="17">
        <f t="shared" si="6"/>
        <v>44255</v>
      </c>
      <c r="C27" s="18"/>
      <c r="D27" s="18"/>
      <c r="E27" s="18"/>
      <c r="F27" s="18"/>
      <c r="G27" s="27"/>
      <c r="H27" s="18"/>
      <c r="I27" s="18"/>
      <c r="J27" s="18"/>
      <c r="K27" s="18"/>
      <c r="L27" s="19" t="str">
        <f t="shared" si="7"/>
        <v/>
      </c>
      <c r="M27" s="18"/>
      <c r="N27" s="18"/>
      <c r="O27" s="18"/>
      <c r="P27" s="19" t="str">
        <f t="shared" si="2"/>
        <v/>
      </c>
      <c r="Q27" s="18"/>
      <c r="R27" s="18"/>
      <c r="S27" s="18"/>
      <c r="T27" s="19" t="str">
        <f t="shared" si="3"/>
        <v/>
      </c>
      <c r="U27" s="18"/>
      <c r="V27" s="18"/>
      <c r="W27" s="18"/>
      <c r="X27" s="19" t="str">
        <f t="shared" si="4"/>
        <v/>
      </c>
    </row>
    <row r="28" spans="2:34" x14ac:dyDescent="0.3">
      <c r="B28" s="17">
        <f t="shared" si="6"/>
        <v>44262</v>
      </c>
      <c r="C28" s="18"/>
      <c r="D28" s="18"/>
      <c r="E28" s="18"/>
      <c r="F28" s="18"/>
      <c r="G28" s="27"/>
      <c r="H28" s="18"/>
      <c r="I28" s="18"/>
      <c r="J28" s="18"/>
      <c r="K28" s="18"/>
      <c r="L28" s="19" t="str">
        <f t="shared" si="7"/>
        <v/>
      </c>
      <c r="M28" s="18"/>
      <c r="N28" s="18"/>
      <c r="O28" s="18"/>
      <c r="P28" s="19" t="str">
        <f t="shared" si="2"/>
        <v/>
      </c>
      <c r="Q28" s="18"/>
      <c r="R28" s="18"/>
      <c r="S28" s="18"/>
      <c r="T28" s="19" t="str">
        <f t="shared" si="3"/>
        <v/>
      </c>
      <c r="U28" s="18"/>
      <c r="V28" s="18"/>
      <c r="W28" s="18"/>
      <c r="X28" s="19" t="str">
        <f t="shared" si="4"/>
        <v/>
      </c>
    </row>
    <row r="29" spans="2:34" x14ac:dyDescent="0.3">
      <c r="B29" s="17">
        <f t="shared" si="6"/>
        <v>44269</v>
      </c>
      <c r="C29" s="18"/>
      <c r="D29" s="18"/>
      <c r="E29" s="18"/>
      <c r="F29" s="18"/>
      <c r="G29" s="27"/>
      <c r="H29" s="18"/>
      <c r="I29" s="18"/>
      <c r="J29" s="18"/>
      <c r="K29" s="18"/>
      <c r="L29" s="19" t="str">
        <f t="shared" si="7"/>
        <v/>
      </c>
      <c r="M29" s="18"/>
      <c r="N29" s="18"/>
      <c r="O29" s="18"/>
      <c r="P29" s="19" t="str">
        <f t="shared" si="2"/>
        <v/>
      </c>
      <c r="Q29" s="18"/>
      <c r="R29" s="18"/>
      <c r="S29" s="18"/>
      <c r="T29" s="19" t="str">
        <f t="shared" si="3"/>
        <v/>
      </c>
      <c r="U29" s="18"/>
      <c r="V29" s="18"/>
      <c r="W29" s="18"/>
      <c r="X29" s="19" t="str">
        <f t="shared" si="4"/>
        <v/>
      </c>
    </row>
    <row r="30" spans="2:34" x14ac:dyDescent="0.3">
      <c r="B30" s="17">
        <f t="shared" si="6"/>
        <v>44276</v>
      </c>
      <c r="C30" s="18"/>
      <c r="D30" s="18"/>
      <c r="E30" s="18"/>
      <c r="F30" s="18"/>
      <c r="G30" s="27"/>
      <c r="H30" s="18"/>
      <c r="I30" s="18"/>
      <c r="J30" s="18"/>
      <c r="K30" s="18"/>
      <c r="L30" s="19" t="str">
        <f t="shared" si="7"/>
        <v/>
      </c>
      <c r="M30" s="18"/>
      <c r="N30" s="18"/>
      <c r="O30" s="18"/>
      <c r="P30" s="19" t="str">
        <f t="shared" si="2"/>
        <v/>
      </c>
      <c r="Q30" s="18"/>
      <c r="R30" s="18"/>
      <c r="S30" s="18"/>
      <c r="T30" s="19" t="str">
        <f t="shared" si="3"/>
        <v/>
      </c>
      <c r="U30" s="18"/>
      <c r="V30" s="18"/>
      <c r="W30" s="18"/>
      <c r="X30" s="19" t="str">
        <f t="shared" si="4"/>
        <v/>
      </c>
    </row>
    <row r="31" spans="2:34" x14ac:dyDescent="0.3">
      <c r="B31" s="17">
        <f t="shared" si="6"/>
        <v>44283</v>
      </c>
      <c r="C31" s="18"/>
      <c r="D31" s="18"/>
      <c r="E31" s="18"/>
      <c r="F31" s="18"/>
      <c r="G31" s="27"/>
      <c r="H31" s="18"/>
      <c r="I31" s="18"/>
      <c r="J31" s="18"/>
      <c r="K31" s="18"/>
      <c r="L31" s="19" t="str">
        <f t="shared" si="7"/>
        <v/>
      </c>
      <c r="M31" s="18"/>
      <c r="N31" s="18"/>
      <c r="O31" s="18"/>
      <c r="P31" s="19" t="str">
        <f t="shared" si="2"/>
        <v/>
      </c>
      <c r="Q31" s="18"/>
      <c r="R31" s="18"/>
      <c r="S31" s="18"/>
      <c r="T31" s="19" t="str">
        <f t="shared" si="3"/>
        <v/>
      </c>
      <c r="U31" s="18"/>
      <c r="V31" s="18"/>
      <c r="W31" s="18"/>
      <c r="X31" s="19" t="str">
        <f t="shared" si="4"/>
        <v/>
      </c>
    </row>
    <row r="32" spans="2:34" x14ac:dyDescent="0.3">
      <c r="B32" s="17">
        <f t="shared" si="6"/>
        <v>44290</v>
      </c>
      <c r="C32" s="18"/>
      <c r="D32" s="18"/>
      <c r="E32" s="18"/>
      <c r="F32" s="18"/>
      <c r="G32" s="27"/>
      <c r="H32" s="18"/>
      <c r="I32" s="18"/>
      <c r="J32" s="18"/>
      <c r="K32" s="18"/>
      <c r="L32" s="19" t="str">
        <f t="shared" si="7"/>
        <v/>
      </c>
      <c r="M32" s="18"/>
      <c r="N32" s="18"/>
      <c r="O32" s="18"/>
      <c r="P32" s="19" t="str">
        <f t="shared" si="2"/>
        <v/>
      </c>
      <c r="Q32" s="18"/>
      <c r="R32" s="18"/>
      <c r="S32" s="18"/>
      <c r="T32" s="19" t="str">
        <f t="shared" si="3"/>
        <v/>
      </c>
      <c r="U32" s="18"/>
      <c r="V32" s="18"/>
      <c r="W32" s="18"/>
      <c r="X32" s="19" t="str">
        <f t="shared" si="4"/>
        <v/>
      </c>
    </row>
    <row r="33" spans="2:24" x14ac:dyDescent="0.3">
      <c r="B33" s="17">
        <f t="shared" si="6"/>
        <v>44297</v>
      </c>
      <c r="C33" s="18"/>
      <c r="D33" s="18"/>
      <c r="E33" s="18"/>
      <c r="F33" s="18"/>
      <c r="G33" s="27"/>
      <c r="H33" s="18"/>
      <c r="I33" s="18"/>
      <c r="J33" s="18"/>
      <c r="K33" s="18"/>
      <c r="L33" s="19" t="str">
        <f t="shared" si="7"/>
        <v/>
      </c>
      <c r="M33" s="18"/>
      <c r="N33" s="18"/>
      <c r="O33" s="18"/>
      <c r="P33" s="19" t="str">
        <f t="shared" si="2"/>
        <v/>
      </c>
      <c r="Q33" s="18"/>
      <c r="R33" s="18"/>
      <c r="S33" s="18"/>
      <c r="T33" s="19" t="str">
        <f t="shared" si="3"/>
        <v/>
      </c>
      <c r="U33" s="18"/>
      <c r="V33" s="18"/>
      <c r="W33" s="18"/>
      <c r="X33" s="19" t="str">
        <f t="shared" si="4"/>
        <v/>
      </c>
    </row>
    <row r="34" spans="2:24" x14ac:dyDescent="0.3">
      <c r="B34" s="17">
        <f t="shared" si="6"/>
        <v>44304</v>
      </c>
      <c r="C34" s="18"/>
      <c r="D34" s="18"/>
      <c r="E34" s="18"/>
      <c r="F34" s="18"/>
      <c r="G34" s="27"/>
      <c r="H34" s="18"/>
      <c r="I34" s="18"/>
      <c r="J34" s="18"/>
      <c r="K34" s="18"/>
      <c r="L34" s="19" t="str">
        <f t="shared" si="7"/>
        <v/>
      </c>
      <c r="M34" s="18"/>
      <c r="N34" s="18"/>
      <c r="O34" s="18"/>
      <c r="P34" s="19" t="str">
        <f t="shared" si="2"/>
        <v/>
      </c>
      <c r="Q34" s="18"/>
      <c r="R34" s="18"/>
      <c r="S34" s="18"/>
      <c r="T34" s="19" t="str">
        <f t="shared" si="3"/>
        <v/>
      </c>
      <c r="U34" s="18"/>
      <c r="V34" s="18"/>
      <c r="W34" s="18"/>
      <c r="X34" s="19" t="str">
        <f t="shared" si="4"/>
        <v/>
      </c>
    </row>
    <row r="35" spans="2:24" x14ac:dyDescent="0.3">
      <c r="B35" s="17">
        <f t="shared" si="6"/>
        <v>44311</v>
      </c>
      <c r="C35" s="18"/>
      <c r="D35" s="18"/>
      <c r="E35" s="18"/>
      <c r="F35" s="18"/>
      <c r="G35" s="27"/>
      <c r="H35" s="18"/>
      <c r="I35" s="18"/>
      <c r="J35" s="18"/>
      <c r="K35" s="18"/>
      <c r="L35" s="19" t="str">
        <f t="shared" si="7"/>
        <v/>
      </c>
      <c r="M35" s="18"/>
      <c r="N35" s="18"/>
      <c r="O35" s="18"/>
      <c r="P35" s="19" t="str">
        <f t="shared" si="2"/>
        <v/>
      </c>
      <c r="Q35" s="18"/>
      <c r="R35" s="18"/>
      <c r="S35" s="18"/>
      <c r="T35" s="19" t="str">
        <f t="shared" si="3"/>
        <v/>
      </c>
      <c r="U35" s="18"/>
      <c r="V35" s="18"/>
      <c r="W35" s="18"/>
      <c r="X35" s="19" t="str">
        <f t="shared" si="4"/>
        <v/>
      </c>
    </row>
    <row r="36" spans="2:24" x14ac:dyDescent="0.3">
      <c r="B36" s="17">
        <f t="shared" si="6"/>
        <v>44318</v>
      </c>
      <c r="C36" s="18"/>
      <c r="D36" s="18"/>
      <c r="E36" s="18"/>
      <c r="F36" s="18"/>
      <c r="G36" s="27"/>
      <c r="H36" s="18"/>
      <c r="I36" s="18"/>
      <c r="J36" s="18"/>
      <c r="K36" s="18"/>
      <c r="L36" s="19" t="str">
        <f t="shared" si="7"/>
        <v/>
      </c>
      <c r="M36" s="18"/>
      <c r="N36" s="18"/>
      <c r="O36" s="18"/>
      <c r="P36" s="19" t="str">
        <f t="shared" si="2"/>
        <v/>
      </c>
      <c r="Q36" s="18"/>
      <c r="R36" s="18"/>
      <c r="S36" s="18"/>
      <c r="T36" s="19" t="str">
        <f t="shared" si="3"/>
        <v/>
      </c>
      <c r="U36" s="18"/>
      <c r="V36" s="18"/>
      <c r="W36" s="18"/>
      <c r="X36" s="19" t="str">
        <f t="shared" si="4"/>
        <v/>
      </c>
    </row>
    <row r="37" spans="2:24" x14ac:dyDescent="0.3">
      <c r="B37" s="17">
        <f t="shared" si="6"/>
        <v>44325</v>
      </c>
      <c r="C37" s="18"/>
      <c r="D37" s="18"/>
      <c r="E37" s="18"/>
      <c r="F37" s="18"/>
      <c r="G37" s="27"/>
      <c r="H37" s="18"/>
      <c r="I37" s="18"/>
      <c r="J37" s="18"/>
      <c r="K37" s="18"/>
      <c r="L37" s="19" t="str">
        <f t="shared" si="7"/>
        <v/>
      </c>
      <c r="M37" s="18"/>
      <c r="N37" s="18"/>
      <c r="O37" s="18"/>
      <c r="P37" s="19" t="str">
        <f t="shared" si="2"/>
        <v/>
      </c>
      <c r="Q37" s="18"/>
      <c r="R37" s="18"/>
      <c r="S37" s="18"/>
      <c r="T37" s="19" t="str">
        <f t="shared" si="3"/>
        <v/>
      </c>
      <c r="U37" s="18"/>
      <c r="V37" s="18"/>
      <c r="W37" s="18"/>
      <c r="X37" s="19" t="str">
        <f t="shared" si="4"/>
        <v/>
      </c>
    </row>
    <row r="38" spans="2:24" x14ac:dyDescent="0.3">
      <c r="B38" s="17">
        <f t="shared" si="6"/>
        <v>44332</v>
      </c>
      <c r="C38" s="18"/>
      <c r="D38" s="18"/>
      <c r="E38" s="18"/>
      <c r="F38" s="18"/>
      <c r="G38" s="27"/>
      <c r="H38" s="18"/>
      <c r="I38" s="18"/>
      <c r="J38" s="18"/>
      <c r="K38" s="18"/>
      <c r="L38" s="19" t="str">
        <f t="shared" si="7"/>
        <v/>
      </c>
      <c r="M38" s="18"/>
      <c r="N38" s="18"/>
      <c r="O38" s="18"/>
      <c r="P38" s="19" t="str">
        <f t="shared" si="2"/>
        <v/>
      </c>
      <c r="Q38" s="18"/>
      <c r="R38" s="18"/>
      <c r="S38" s="18"/>
      <c r="T38" s="19" t="str">
        <f t="shared" si="3"/>
        <v/>
      </c>
      <c r="U38" s="18"/>
      <c r="V38" s="18"/>
      <c r="W38" s="18"/>
      <c r="X38" s="19" t="str">
        <f t="shared" si="4"/>
        <v/>
      </c>
    </row>
    <row r="39" spans="2:24" x14ac:dyDescent="0.3">
      <c r="B39" s="17">
        <f t="shared" si="6"/>
        <v>44339</v>
      </c>
      <c r="C39" s="18"/>
      <c r="D39" s="18"/>
      <c r="E39" s="18"/>
      <c r="F39" s="18"/>
      <c r="G39" s="27"/>
      <c r="H39" s="18"/>
      <c r="I39" s="18"/>
      <c r="J39" s="18"/>
      <c r="K39" s="18"/>
      <c r="L39" s="19" t="str">
        <f t="shared" si="7"/>
        <v/>
      </c>
      <c r="M39" s="18"/>
      <c r="N39" s="18"/>
      <c r="O39" s="18"/>
      <c r="P39" s="19" t="str">
        <f t="shared" si="2"/>
        <v/>
      </c>
      <c r="Q39" s="18"/>
      <c r="R39" s="18"/>
      <c r="S39" s="18"/>
      <c r="T39" s="19" t="str">
        <f t="shared" si="3"/>
        <v/>
      </c>
      <c r="U39" s="18"/>
      <c r="V39" s="18"/>
      <c r="W39" s="18"/>
      <c r="X39" s="19" t="str">
        <f t="shared" si="4"/>
        <v/>
      </c>
    </row>
    <row r="40" spans="2:24" x14ac:dyDescent="0.3">
      <c r="B40" s="17">
        <f t="shared" si="6"/>
        <v>44346</v>
      </c>
      <c r="C40" s="18"/>
      <c r="D40" s="18"/>
      <c r="E40" s="18"/>
      <c r="F40" s="18"/>
      <c r="G40" s="27"/>
      <c r="H40" s="18"/>
      <c r="I40" s="18"/>
      <c r="J40" s="18"/>
      <c r="K40" s="18"/>
      <c r="L40" s="19" t="str">
        <f t="shared" si="7"/>
        <v/>
      </c>
      <c r="M40" s="18"/>
      <c r="N40" s="18"/>
      <c r="O40" s="18"/>
      <c r="P40" s="19" t="str">
        <f t="shared" si="2"/>
        <v/>
      </c>
      <c r="Q40" s="18"/>
      <c r="R40" s="18"/>
      <c r="S40" s="18"/>
      <c r="T40" s="19" t="str">
        <f t="shared" si="3"/>
        <v/>
      </c>
      <c r="U40" s="18"/>
      <c r="V40" s="18"/>
      <c r="W40" s="18"/>
      <c r="X40" s="19" t="str">
        <f t="shared" si="4"/>
        <v/>
      </c>
    </row>
    <row r="41" spans="2:24" x14ac:dyDescent="0.3">
      <c r="B41" s="17">
        <f t="shared" si="6"/>
        <v>44353</v>
      </c>
      <c r="C41" s="18"/>
      <c r="D41" s="18"/>
      <c r="E41" s="18"/>
      <c r="F41" s="18"/>
      <c r="G41" s="27"/>
      <c r="H41" s="18"/>
      <c r="I41" s="18"/>
      <c r="J41" s="18"/>
      <c r="K41" s="18"/>
      <c r="L41" s="19" t="str">
        <f t="shared" si="7"/>
        <v/>
      </c>
      <c r="M41" s="18"/>
      <c r="N41" s="18"/>
      <c r="O41" s="18"/>
      <c r="P41" s="19" t="str">
        <f t="shared" si="2"/>
        <v/>
      </c>
      <c r="Q41" s="18"/>
      <c r="R41" s="18"/>
      <c r="S41" s="18"/>
      <c r="T41" s="19" t="str">
        <f t="shared" si="3"/>
        <v/>
      </c>
      <c r="U41" s="18"/>
      <c r="V41" s="18"/>
      <c r="W41" s="18"/>
      <c r="X41" s="19" t="str">
        <f t="shared" si="4"/>
        <v/>
      </c>
    </row>
    <row r="42" spans="2:24" x14ac:dyDescent="0.3">
      <c r="B42" s="17">
        <f t="shared" si="6"/>
        <v>44360</v>
      </c>
      <c r="C42" s="18"/>
      <c r="D42" s="18"/>
      <c r="E42" s="18"/>
      <c r="F42" s="18"/>
      <c r="G42" s="27"/>
      <c r="H42" s="18"/>
      <c r="I42" s="18"/>
      <c r="J42" s="18"/>
      <c r="K42" s="18"/>
      <c r="L42" s="19" t="str">
        <f t="shared" si="7"/>
        <v/>
      </c>
      <c r="M42" s="18"/>
      <c r="N42" s="18"/>
      <c r="O42" s="18"/>
      <c r="P42" s="19" t="str">
        <f t="shared" si="2"/>
        <v/>
      </c>
      <c r="Q42" s="18"/>
      <c r="R42" s="18"/>
      <c r="S42" s="18"/>
      <c r="T42" s="19" t="str">
        <f t="shared" si="3"/>
        <v/>
      </c>
      <c r="U42" s="18"/>
      <c r="V42" s="18"/>
      <c r="W42" s="18"/>
      <c r="X42" s="19" t="str">
        <f t="shared" si="4"/>
        <v/>
      </c>
    </row>
    <row r="43" spans="2:24" x14ac:dyDescent="0.3">
      <c r="B43" s="17">
        <f t="shared" si="6"/>
        <v>44367</v>
      </c>
      <c r="C43" s="18"/>
      <c r="D43" s="18"/>
      <c r="E43" s="18"/>
      <c r="F43" s="18"/>
      <c r="G43" s="27"/>
      <c r="H43" s="18"/>
      <c r="I43" s="18"/>
      <c r="J43" s="18"/>
      <c r="K43" s="18"/>
      <c r="L43" s="19" t="str">
        <f t="shared" si="7"/>
        <v/>
      </c>
      <c r="M43" s="18"/>
      <c r="N43" s="18"/>
      <c r="O43" s="18"/>
      <c r="P43" s="19" t="str">
        <f t="shared" si="2"/>
        <v/>
      </c>
      <c r="Q43" s="18"/>
      <c r="R43" s="18"/>
      <c r="S43" s="18"/>
      <c r="T43" s="19" t="str">
        <f t="shared" si="3"/>
        <v/>
      </c>
      <c r="U43" s="18"/>
      <c r="V43" s="18"/>
      <c r="W43" s="18"/>
      <c r="X43" s="19" t="str">
        <f t="shared" si="4"/>
        <v/>
      </c>
    </row>
    <row r="44" spans="2:24" x14ac:dyDescent="0.3">
      <c r="B44" s="17">
        <f t="shared" si="6"/>
        <v>44374</v>
      </c>
      <c r="C44" s="18"/>
      <c r="D44" s="18"/>
      <c r="E44" s="18"/>
      <c r="F44" s="18"/>
      <c r="G44" s="27"/>
      <c r="H44" s="18"/>
      <c r="I44" s="18"/>
      <c r="J44" s="18"/>
      <c r="K44" s="18"/>
      <c r="L44" s="19" t="str">
        <f t="shared" si="7"/>
        <v/>
      </c>
      <c r="M44" s="18"/>
      <c r="N44" s="18"/>
      <c r="O44" s="18"/>
      <c r="P44" s="19" t="str">
        <f t="shared" si="2"/>
        <v/>
      </c>
      <c r="Q44" s="18"/>
      <c r="R44" s="18"/>
      <c r="S44" s="18"/>
      <c r="T44" s="19" t="str">
        <f t="shared" si="3"/>
        <v/>
      </c>
      <c r="U44" s="18"/>
      <c r="V44" s="18"/>
      <c r="W44" s="18"/>
      <c r="X44" s="19" t="str">
        <f t="shared" si="4"/>
        <v/>
      </c>
    </row>
    <row r="45" spans="2:24" x14ac:dyDescent="0.3">
      <c r="B45" s="17">
        <f t="shared" si="6"/>
        <v>44381</v>
      </c>
      <c r="C45" s="18"/>
      <c r="D45" s="18"/>
      <c r="E45" s="18"/>
      <c r="F45" s="18"/>
      <c r="G45" s="27"/>
      <c r="H45" s="18"/>
      <c r="I45" s="18"/>
      <c r="J45" s="18"/>
      <c r="K45" s="18"/>
      <c r="L45" s="19" t="str">
        <f t="shared" si="7"/>
        <v/>
      </c>
      <c r="M45" s="18"/>
      <c r="N45" s="18"/>
      <c r="O45" s="18"/>
      <c r="P45" s="19" t="str">
        <f t="shared" si="2"/>
        <v/>
      </c>
      <c r="Q45" s="18"/>
      <c r="R45" s="18"/>
      <c r="S45" s="18"/>
      <c r="T45" s="19" t="str">
        <f t="shared" si="3"/>
        <v/>
      </c>
      <c r="U45" s="18"/>
      <c r="V45" s="18"/>
      <c r="W45" s="18"/>
      <c r="X45" s="19" t="str">
        <f t="shared" si="4"/>
        <v/>
      </c>
    </row>
    <row r="46" spans="2:24" x14ac:dyDescent="0.3">
      <c r="B46" s="17">
        <f t="shared" si="6"/>
        <v>44388</v>
      </c>
      <c r="C46" s="18"/>
      <c r="D46" s="18"/>
      <c r="E46" s="18"/>
      <c r="F46" s="18"/>
      <c r="G46" s="27"/>
      <c r="H46" s="18"/>
      <c r="I46" s="18"/>
      <c r="J46" s="18"/>
      <c r="K46" s="18"/>
      <c r="L46" s="19" t="str">
        <f t="shared" si="7"/>
        <v/>
      </c>
      <c r="M46" s="18"/>
      <c r="N46" s="18"/>
      <c r="O46" s="18"/>
      <c r="P46" s="19" t="str">
        <f t="shared" si="2"/>
        <v/>
      </c>
      <c r="Q46" s="18"/>
      <c r="R46" s="18"/>
      <c r="S46" s="18"/>
      <c r="T46" s="19" t="str">
        <f t="shared" si="3"/>
        <v/>
      </c>
      <c r="U46" s="18"/>
      <c r="V46" s="18"/>
      <c r="W46" s="18"/>
      <c r="X46" s="19" t="str">
        <f t="shared" si="4"/>
        <v/>
      </c>
    </row>
    <row r="47" spans="2:24" x14ac:dyDescent="0.3">
      <c r="B47" s="17">
        <f t="shared" si="6"/>
        <v>44395</v>
      </c>
      <c r="C47" s="18"/>
      <c r="D47" s="18"/>
      <c r="E47" s="18"/>
      <c r="F47" s="18"/>
      <c r="G47" s="27"/>
      <c r="H47" s="18"/>
      <c r="I47" s="18"/>
      <c r="J47" s="18"/>
      <c r="K47" s="18"/>
      <c r="L47" s="19" t="str">
        <f t="shared" si="7"/>
        <v/>
      </c>
      <c r="M47" s="18"/>
      <c r="N47" s="18"/>
      <c r="O47" s="18"/>
      <c r="P47" s="19" t="str">
        <f t="shared" si="2"/>
        <v/>
      </c>
      <c r="Q47" s="18"/>
      <c r="R47" s="18"/>
      <c r="S47" s="18"/>
      <c r="T47" s="19" t="str">
        <f t="shared" si="3"/>
        <v/>
      </c>
      <c r="U47" s="18"/>
      <c r="V47" s="18"/>
      <c r="W47" s="18"/>
      <c r="X47" s="19" t="str">
        <f t="shared" si="4"/>
        <v/>
      </c>
    </row>
    <row r="48" spans="2:24" x14ac:dyDescent="0.3">
      <c r="B48" s="17">
        <f t="shared" si="6"/>
        <v>44402</v>
      </c>
      <c r="C48" s="18"/>
      <c r="D48" s="18"/>
      <c r="E48" s="18"/>
      <c r="F48" s="18"/>
      <c r="G48" s="27"/>
      <c r="H48" s="18"/>
      <c r="I48" s="18"/>
      <c r="J48" s="18"/>
      <c r="K48" s="18"/>
      <c r="L48" s="19" t="str">
        <f t="shared" si="7"/>
        <v/>
      </c>
      <c r="M48" s="18"/>
      <c r="N48" s="18"/>
      <c r="O48" s="18"/>
      <c r="P48" s="19" t="str">
        <f t="shared" si="2"/>
        <v/>
      </c>
      <c r="Q48" s="18"/>
      <c r="R48" s="18"/>
      <c r="S48" s="18"/>
      <c r="T48" s="19" t="str">
        <f t="shared" si="3"/>
        <v/>
      </c>
      <c r="U48" s="18"/>
      <c r="V48" s="18"/>
      <c r="W48" s="18"/>
      <c r="X48" s="19" t="str">
        <f t="shared" si="4"/>
        <v/>
      </c>
    </row>
    <row r="49" spans="2:24" x14ac:dyDescent="0.3">
      <c r="B49" s="17">
        <f t="shared" si="6"/>
        <v>44409</v>
      </c>
      <c r="C49" s="18"/>
      <c r="D49" s="18"/>
      <c r="E49" s="18"/>
      <c r="F49" s="18"/>
      <c r="G49" s="27"/>
      <c r="H49" s="18"/>
      <c r="I49" s="18"/>
      <c r="J49" s="18"/>
      <c r="K49" s="18"/>
      <c r="L49" s="19" t="str">
        <f t="shared" si="7"/>
        <v/>
      </c>
      <c r="M49" s="18"/>
      <c r="N49" s="18"/>
      <c r="O49" s="18"/>
      <c r="P49" s="19" t="str">
        <f t="shared" si="2"/>
        <v/>
      </c>
      <c r="Q49" s="18"/>
      <c r="R49" s="18"/>
      <c r="S49" s="18"/>
      <c r="T49" s="19" t="str">
        <f t="shared" si="3"/>
        <v/>
      </c>
      <c r="U49" s="18"/>
      <c r="V49" s="18"/>
      <c r="W49" s="18"/>
      <c r="X49" s="19" t="str">
        <f t="shared" si="4"/>
        <v/>
      </c>
    </row>
    <row r="50" spans="2:24" x14ac:dyDescent="0.3">
      <c r="B50" s="17">
        <f t="shared" si="6"/>
        <v>44416</v>
      </c>
      <c r="C50" s="18"/>
      <c r="D50" s="18"/>
      <c r="E50" s="18"/>
      <c r="F50" s="18"/>
      <c r="G50" s="27"/>
      <c r="H50" s="18"/>
      <c r="I50" s="18"/>
      <c r="J50" s="18"/>
      <c r="K50" s="18"/>
      <c r="L50" s="19" t="str">
        <f t="shared" si="7"/>
        <v/>
      </c>
      <c r="M50" s="18"/>
      <c r="N50" s="18"/>
      <c r="O50" s="18"/>
      <c r="P50" s="19" t="str">
        <f t="shared" si="2"/>
        <v/>
      </c>
      <c r="Q50" s="18"/>
      <c r="R50" s="18"/>
      <c r="S50" s="18"/>
      <c r="T50" s="19" t="str">
        <f t="shared" si="3"/>
        <v/>
      </c>
      <c r="U50" s="18"/>
      <c r="V50" s="18"/>
      <c r="W50" s="18"/>
      <c r="X50" s="19" t="str">
        <f t="shared" si="4"/>
        <v/>
      </c>
    </row>
    <row r="51" spans="2:24" x14ac:dyDescent="0.3">
      <c r="B51" s="17">
        <f t="shared" si="6"/>
        <v>44423</v>
      </c>
      <c r="C51" s="18"/>
      <c r="D51" s="18"/>
      <c r="E51" s="18"/>
      <c r="F51" s="18"/>
      <c r="G51" s="27"/>
      <c r="H51" s="18"/>
      <c r="I51" s="18"/>
      <c r="J51" s="18"/>
      <c r="K51" s="18"/>
      <c r="L51" s="19" t="str">
        <f t="shared" si="7"/>
        <v/>
      </c>
      <c r="M51" s="18"/>
      <c r="N51" s="18"/>
      <c r="O51" s="18"/>
      <c r="P51" s="19" t="str">
        <f t="shared" si="2"/>
        <v/>
      </c>
      <c r="Q51" s="18"/>
      <c r="R51" s="18"/>
      <c r="S51" s="18"/>
      <c r="T51" s="19" t="str">
        <f t="shared" si="3"/>
        <v/>
      </c>
      <c r="U51" s="18"/>
      <c r="V51" s="18"/>
      <c r="W51" s="18"/>
      <c r="X51" s="19" t="str">
        <f t="shared" si="4"/>
        <v/>
      </c>
    </row>
    <row r="52" spans="2:24" x14ac:dyDescent="0.3">
      <c r="B52" s="17">
        <f t="shared" si="6"/>
        <v>44430</v>
      </c>
      <c r="C52" s="18"/>
      <c r="D52" s="18"/>
      <c r="E52" s="18"/>
      <c r="F52" s="18"/>
      <c r="G52" s="27"/>
      <c r="H52" s="18"/>
      <c r="I52" s="18"/>
      <c r="J52" s="18"/>
      <c r="K52" s="18"/>
      <c r="L52" s="19" t="str">
        <f t="shared" si="7"/>
        <v/>
      </c>
      <c r="M52" s="18"/>
      <c r="N52" s="18"/>
      <c r="O52" s="18"/>
      <c r="P52" s="19" t="str">
        <f t="shared" si="2"/>
        <v/>
      </c>
      <c r="Q52" s="18"/>
      <c r="R52" s="18"/>
      <c r="S52" s="18"/>
      <c r="T52" s="19" t="str">
        <f t="shared" si="3"/>
        <v/>
      </c>
      <c r="U52" s="18"/>
      <c r="V52" s="18"/>
      <c r="W52" s="18"/>
      <c r="X52" s="19" t="str">
        <f t="shared" si="4"/>
        <v/>
      </c>
    </row>
    <row r="53" spans="2:24" x14ac:dyDescent="0.3">
      <c r="B53" s="17">
        <f t="shared" si="6"/>
        <v>44437</v>
      </c>
      <c r="C53" s="18"/>
      <c r="D53" s="18"/>
      <c r="E53" s="18"/>
      <c r="F53" s="18"/>
      <c r="G53" s="27"/>
      <c r="H53" s="18"/>
      <c r="I53" s="18"/>
      <c r="J53" s="18"/>
      <c r="K53" s="18"/>
      <c r="L53" s="19" t="str">
        <f t="shared" si="7"/>
        <v/>
      </c>
      <c r="M53" s="18"/>
      <c r="N53" s="18"/>
      <c r="O53" s="18"/>
      <c r="P53" s="19" t="str">
        <f t="shared" si="2"/>
        <v/>
      </c>
      <c r="Q53" s="18"/>
      <c r="R53" s="18"/>
      <c r="S53" s="18"/>
      <c r="T53" s="19" t="str">
        <f t="shared" si="3"/>
        <v/>
      </c>
      <c r="U53" s="18"/>
      <c r="V53" s="18"/>
      <c r="W53" s="18"/>
      <c r="X53" s="19" t="str">
        <f t="shared" si="4"/>
        <v/>
      </c>
    </row>
    <row r="54" spans="2:24" x14ac:dyDescent="0.3">
      <c r="B54" s="17">
        <f t="shared" si="6"/>
        <v>44444</v>
      </c>
      <c r="C54" s="18"/>
      <c r="D54" s="18"/>
      <c r="E54" s="18"/>
      <c r="F54" s="18"/>
      <c r="G54" s="27"/>
      <c r="H54" s="18"/>
      <c r="I54" s="18"/>
      <c r="J54" s="18"/>
      <c r="K54" s="18"/>
      <c r="L54" s="19" t="str">
        <f t="shared" si="7"/>
        <v/>
      </c>
      <c r="M54" s="18"/>
      <c r="N54" s="18"/>
      <c r="O54" s="18"/>
      <c r="P54" s="19" t="str">
        <f t="shared" si="2"/>
        <v/>
      </c>
      <c r="Q54" s="18"/>
      <c r="R54" s="18"/>
      <c r="S54" s="18"/>
      <c r="T54" s="19" t="str">
        <f t="shared" si="3"/>
        <v/>
      </c>
      <c r="U54" s="18"/>
      <c r="V54" s="18"/>
      <c r="W54" s="18"/>
      <c r="X54" s="19" t="str">
        <f t="shared" si="4"/>
        <v/>
      </c>
    </row>
    <row r="55" spans="2:24" x14ac:dyDescent="0.3">
      <c r="B55" s="17">
        <f t="shared" si="6"/>
        <v>44451</v>
      </c>
      <c r="C55" s="18"/>
      <c r="D55" s="18"/>
      <c r="E55" s="18"/>
      <c r="F55" s="18"/>
      <c r="G55" s="27"/>
      <c r="H55" s="18"/>
      <c r="I55" s="18"/>
      <c r="J55" s="18"/>
      <c r="K55" s="18"/>
      <c r="L55" s="19" t="str">
        <f t="shared" si="7"/>
        <v/>
      </c>
      <c r="M55" s="18"/>
      <c r="N55" s="18"/>
      <c r="O55" s="18"/>
      <c r="P55" s="19" t="str">
        <f t="shared" si="2"/>
        <v/>
      </c>
      <c r="Q55" s="18"/>
      <c r="R55" s="18"/>
      <c r="S55" s="18"/>
      <c r="T55" s="19" t="str">
        <f t="shared" si="3"/>
        <v/>
      </c>
      <c r="U55" s="18"/>
      <c r="V55" s="18"/>
      <c r="W55" s="18"/>
      <c r="X55" s="19" t="str">
        <f t="shared" si="4"/>
        <v/>
      </c>
    </row>
    <row r="56" spans="2:24" x14ac:dyDescent="0.3">
      <c r="B56" s="17">
        <f t="shared" si="6"/>
        <v>44458</v>
      </c>
      <c r="C56" s="18"/>
      <c r="D56" s="18"/>
      <c r="E56" s="18"/>
      <c r="F56" s="18"/>
      <c r="G56" s="27"/>
      <c r="H56" s="18"/>
      <c r="I56" s="18"/>
      <c r="J56" s="18"/>
      <c r="K56" s="18"/>
      <c r="L56" s="19" t="str">
        <f t="shared" si="7"/>
        <v/>
      </c>
      <c r="M56" s="18"/>
      <c r="N56" s="18"/>
      <c r="O56" s="18"/>
      <c r="P56" s="19" t="str">
        <f t="shared" si="2"/>
        <v/>
      </c>
      <c r="Q56" s="18"/>
      <c r="R56" s="18"/>
      <c r="S56" s="18"/>
      <c r="T56" s="19" t="str">
        <f t="shared" si="3"/>
        <v/>
      </c>
      <c r="U56" s="18"/>
      <c r="V56" s="18"/>
      <c r="W56" s="18"/>
      <c r="X56" s="19" t="str">
        <f t="shared" si="4"/>
        <v/>
      </c>
    </row>
    <row r="57" spans="2:24" x14ac:dyDescent="0.3">
      <c r="B57" s="17">
        <f t="shared" si="6"/>
        <v>44465</v>
      </c>
      <c r="C57" s="18"/>
      <c r="D57" s="18"/>
      <c r="E57" s="18"/>
      <c r="F57" s="18"/>
      <c r="G57" s="27"/>
      <c r="H57" s="18"/>
      <c r="I57" s="18"/>
      <c r="J57" s="18"/>
      <c r="K57" s="18"/>
      <c r="L57" s="19" t="str">
        <f t="shared" si="7"/>
        <v/>
      </c>
      <c r="M57" s="18"/>
      <c r="N57" s="18"/>
      <c r="O57" s="18"/>
      <c r="P57" s="19" t="str">
        <f t="shared" si="2"/>
        <v/>
      </c>
      <c r="Q57" s="18"/>
      <c r="R57" s="18"/>
      <c r="S57" s="18"/>
      <c r="T57" s="19" t="str">
        <f t="shared" si="3"/>
        <v/>
      </c>
      <c r="U57" s="18"/>
      <c r="V57" s="18"/>
      <c r="W57" s="18"/>
      <c r="X57" s="19" t="str">
        <f t="shared" si="4"/>
        <v/>
      </c>
    </row>
  </sheetData>
  <mergeCells count="10">
    <mergeCell ref="B1:X1"/>
    <mergeCell ref="B3:X3"/>
    <mergeCell ref="AA6:AB6"/>
    <mergeCell ref="AC6:AD6"/>
    <mergeCell ref="AE6:AF6"/>
    <mergeCell ref="AG6:AH6"/>
    <mergeCell ref="I6:K6"/>
    <mergeCell ref="M6:O6"/>
    <mergeCell ref="Q6:S6"/>
    <mergeCell ref="U6:W6"/>
  </mergeCells>
  <conditionalFormatting sqref="D8:D57">
    <cfRule type="expression" dxfId="21" priority="10">
      <formula>ISNUMBER(VALUE(LEFT(D8)))=TRUE</formula>
    </cfRule>
  </conditionalFormatting>
  <conditionalFormatting sqref="E8:E57">
    <cfRule type="expression" dxfId="20" priority="9">
      <formula>ISNUMBER(VALUE(LEFT(E8)))=FALSE</formula>
    </cfRule>
  </conditionalFormatting>
  <conditionalFormatting sqref="F8:F57">
    <cfRule type="expression" dxfId="19" priority="13" stopIfTrue="1">
      <formula>AND(F8&lt;&gt;"h",F8&lt;&gt;"f")</formula>
    </cfRule>
  </conditionalFormatting>
  <conditionalFormatting sqref="G8:G57">
    <cfRule type="expression" dxfId="18" priority="8">
      <formula>ISNUMBER(VALUE(LEFT(G8)))=FALSE</formula>
    </cfRule>
  </conditionalFormatting>
  <conditionalFormatting sqref="H8:H57">
    <cfRule type="expression" dxfId="17" priority="12">
      <formula>AND(H8&lt;&gt;"d",H8&lt;&gt;"g")</formula>
    </cfRule>
  </conditionalFormatting>
  <conditionalFormatting sqref="I8:K57">
    <cfRule type="expression" dxfId="16" priority="7">
      <formula>ISNUMBER(VALUE(LEFT(I8)))=FALSE</formula>
    </cfRule>
  </conditionalFormatting>
  <conditionalFormatting sqref="M8:O57">
    <cfRule type="expression" dxfId="15" priority="3">
      <formula>ISNUMBER(VALUE(LEFT(M8)))=FALSE</formula>
    </cfRule>
  </conditionalFormatting>
  <conditionalFormatting sqref="Q8:S57">
    <cfRule type="expression" dxfId="14" priority="2">
      <formula>ISNUMBER(VALUE(LEFT(Q8)))=FALSE</formula>
    </cfRule>
  </conditionalFormatting>
  <conditionalFormatting sqref="U8:W57">
    <cfRule type="expression" dxfId="13" priority="1">
      <formula>ISNUMBER(VALUE(LEFT(U8)))=FALSE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6"/>
  <sheetViews>
    <sheetView workbookViewId="0">
      <selection activeCell="M1" sqref="M1:N1"/>
    </sheetView>
  </sheetViews>
  <sheetFormatPr baseColWidth="10" defaultRowHeight="14.4" x14ac:dyDescent="0.3"/>
  <cols>
    <col min="1" max="1" width="3.33203125" customWidth="1"/>
    <col min="3" max="3" width="11.5546875" customWidth="1"/>
    <col min="4" max="4" width="12" customWidth="1"/>
    <col min="5" max="6" width="11.5546875" customWidth="1"/>
    <col min="7" max="10" width="11.109375" customWidth="1"/>
    <col min="11" max="13" width="8.88671875" customWidth="1"/>
    <col min="14" max="14" width="11.5546875" customWidth="1"/>
  </cols>
  <sheetData>
    <row r="1" spans="1:16" s="25" customFormat="1" ht="21" x14ac:dyDescent="0.4">
      <c r="B1" s="8" t="s">
        <v>75</v>
      </c>
      <c r="C1" s="26" t="str">
        <f>'Données mesurées'!C8</f>
        <v>Doe</v>
      </c>
      <c r="L1" s="8" t="s">
        <v>77</v>
      </c>
      <c r="M1" s="38">
        <v>44213</v>
      </c>
      <c r="N1" s="38"/>
    </row>
    <row r="2" spans="1:16" s="25" customFormat="1" ht="21" x14ac:dyDescent="0.4">
      <c r="B2" s="8" t="s">
        <v>76</v>
      </c>
      <c r="C2" s="26" t="str">
        <f>'Données mesurées'!D8</f>
        <v>Jane</v>
      </c>
    </row>
    <row r="3" spans="1:16" s="25" customFormat="1" ht="21" x14ac:dyDescent="0.4">
      <c r="B3" s="8" t="s">
        <v>78</v>
      </c>
      <c r="C3" s="26">
        <f>MAX('Données mesurées'!E8:E57)</f>
        <v>29</v>
      </c>
    </row>
    <row r="4" spans="1:16" ht="7.5" customHeight="1" x14ac:dyDescent="0.3">
      <c r="A4" s="1"/>
    </row>
    <row r="5" spans="1:16" x14ac:dyDescent="0.3">
      <c r="G5" s="35" t="s">
        <v>28</v>
      </c>
      <c r="H5" s="36"/>
      <c r="I5" s="36"/>
      <c r="J5" s="37"/>
    </row>
    <row r="6" spans="1:16" ht="7.5" customHeight="1" x14ac:dyDescent="0.3">
      <c r="G6" s="1"/>
      <c r="H6" s="1"/>
      <c r="I6" s="1"/>
      <c r="J6" s="1"/>
    </row>
    <row r="7" spans="1:16" x14ac:dyDescent="0.3">
      <c r="B7" s="4" t="s">
        <v>21</v>
      </c>
      <c r="C7" s="5" t="s">
        <v>19</v>
      </c>
      <c r="D7" s="5" t="s">
        <v>18</v>
      </c>
      <c r="E7" s="5" t="s">
        <v>20</v>
      </c>
      <c r="F7" s="5" t="s">
        <v>30</v>
      </c>
      <c r="G7" s="5" t="s">
        <v>22</v>
      </c>
      <c r="H7" s="5" t="s">
        <v>23</v>
      </c>
      <c r="I7" s="5" t="s">
        <v>24</v>
      </c>
      <c r="J7" s="5" t="s">
        <v>58</v>
      </c>
      <c r="K7" s="5" t="s">
        <v>45</v>
      </c>
      <c r="L7" s="5" t="s">
        <v>44</v>
      </c>
      <c r="M7" s="6" t="s">
        <v>74</v>
      </c>
      <c r="N7" s="6" t="s">
        <v>31</v>
      </c>
    </row>
    <row r="8" spans="1:16" x14ac:dyDescent="0.3">
      <c r="B8" s="16">
        <f>'Données mesurées'!B8</f>
        <v>44122</v>
      </c>
      <c r="C8" s="3">
        <f>IF('Données mesurées'!E8="","",'Données mesurées'!E8)</f>
        <v>28</v>
      </c>
      <c r="D8" s="3" t="str">
        <f>IF('Données mesurées'!F8="","",'Données mesurées'!F8)</f>
        <v>f</v>
      </c>
      <c r="E8" s="3">
        <f>IF('Données mesurées'!G8="","",'Données mesurées'!G8)</f>
        <v>75</v>
      </c>
      <c r="F8" s="3" t="str">
        <f>IF('Données mesurées'!H8="","",'Données mesurées'!H8)</f>
        <v>G</v>
      </c>
      <c r="G8" s="3">
        <f ca="1">IF('Données mesurées'!L8="","",'Données mesurées'!L8)</f>
        <v>19</v>
      </c>
      <c r="H8" s="3">
        <f ca="1">IF('Données mesurées'!P8="","",'Données mesurées'!P8)</f>
        <v>22</v>
      </c>
      <c r="I8" s="3">
        <f>IF('Données mesurées'!T8="","",'Données mesurées'!T8)</f>
        <v>22</v>
      </c>
      <c r="J8" s="3">
        <f>IF('Données mesurées'!X8="","",'Données mesurées'!X8)</f>
        <v>17</v>
      </c>
      <c r="K8" s="7">
        <f ca="1">IF(Tableau1[[#This Row],[Âge (ans)]]=0,"",IF(Tableau1[[#This Row],[Sexe (H / F)]]="","",((4.95/IF(Résultats!D8="H",INDEX(hom,MATCH(C8,âge),1)-INDEX(hom,MATCH(C8,âge),2)*LOG(SUM(Résultats!G8:J8)),INDEX(fem,MATCH(C8,âge),1)-INDEX(fem,MATCH(C8,âge),2)*LOG(SUM(Résultats!G8:J8))))-4.5)*100))</f>
        <v>33.658948332843778</v>
      </c>
      <c r="L8" s="7">
        <f ca="1">IF(AND(Tableau1[[#This Row],[Sexe (H / F)]]&lt;&gt;"h",Tableau1[[#This Row],[Sexe (H / F)]]&lt;&gt;"f"),"",IF(Tableau1[[#This Row],[Sexe (H / F)]]="","",'Données mesurées'!G8 * K8 / 100))</f>
        <v>25.244211249632837</v>
      </c>
      <c r="M8" s="7">
        <f ca="1">IF('Données mesurées'!X8="","",Tableau1[[#This Row],[Poids (kg)]]-Tableau1[[#This Row],[MG (kg)]])</f>
        <v>49.755788750367159</v>
      </c>
      <c r="N8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8">
        <f ca="1">SUM(Tableau1[[#This Row],[Biceps]:[Infra-scap.]])</f>
        <v>80</v>
      </c>
    </row>
    <row r="9" spans="1:16" x14ac:dyDescent="0.3">
      <c r="B9" s="16">
        <f>'Données mesurées'!B9</f>
        <v>44129</v>
      </c>
      <c r="C9" s="3">
        <f>IF('Données mesurées'!E9="","",'Données mesurées'!E9)</f>
        <v>28</v>
      </c>
      <c r="D9" s="3" t="str">
        <f>IF('Données mesurées'!F9="","",'Données mesurées'!F9)</f>
        <v>F</v>
      </c>
      <c r="E9" s="3">
        <f>IF('Données mesurées'!G9="","",'Données mesurées'!G9)</f>
        <v>74.8</v>
      </c>
      <c r="F9" s="3" t="str">
        <f>IF('Données mesurées'!H9="","",'Données mesurées'!H9)</f>
        <v>G</v>
      </c>
      <c r="G9" s="3">
        <f ca="1">IF('Données mesurées'!L9="","",'Données mesurées'!L9)</f>
        <v>19</v>
      </c>
      <c r="H9" s="3">
        <f ca="1">IF('Données mesurées'!P9="","",'Données mesurées'!P9)</f>
        <v>21</v>
      </c>
      <c r="I9" s="3">
        <f>IF('Données mesurées'!T9="","",'Données mesurées'!T9)</f>
        <v>20</v>
      </c>
      <c r="J9" s="3">
        <f>IF('Données mesurées'!X9="","",'Données mesurées'!X9)</f>
        <v>15</v>
      </c>
      <c r="K9" s="7">
        <f ca="1">IF(Tableau1[[#This Row],[Âge (ans)]]=0,"",IF(Tableau1[[#This Row],[Sexe (H / F)]]="","",((4.95/IF(Résultats!D9="H",INDEX(hom,MATCH(C9,âge),1)-INDEX(hom,MATCH(C9,âge),2)*LOG(SUM(Résultats!G9:J9)),INDEX(fem,MATCH(C9,âge),1)-INDEX(fem,MATCH(C9,âge),2)*LOG(SUM(Résultats!G9:J9))))-4.5)*100))</f>
        <v>32.71108923981059</v>
      </c>
      <c r="L9" s="7">
        <f ca="1">IF(AND(Tableau1[[#This Row],[Sexe (H / F)]]&lt;&gt;"h",Tableau1[[#This Row],[Sexe (H / F)]]&lt;&gt;"f"),"",IF(Tableau1[[#This Row],[Sexe (H / F)]]="","",'Données mesurées'!G9 * K9 / 100))</f>
        <v>24.467894751378321</v>
      </c>
      <c r="M9" s="7">
        <f ca="1">IF('Données mesurées'!X9="","",Tableau1[[#This Row],[Poids (kg)]]-Tableau1[[#This Row],[MG (kg)]])</f>
        <v>50.332105248621673</v>
      </c>
      <c r="N9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9">
        <f ca="1">SUM(Tableau1[[#This Row],[Biceps]:[Infra-scap.]])</f>
        <v>75</v>
      </c>
    </row>
    <row r="10" spans="1:16" x14ac:dyDescent="0.3">
      <c r="B10" s="16">
        <f>'Données mesurées'!B10</f>
        <v>44136</v>
      </c>
      <c r="C10" s="3">
        <f>IF('Données mesurées'!E10="","",'Données mesurées'!E10)</f>
        <v>28</v>
      </c>
      <c r="D10" s="3" t="str">
        <f>IF('Données mesurées'!F10="","",'Données mesurées'!F10)</f>
        <v>F</v>
      </c>
      <c r="E10" s="3">
        <f>IF('Données mesurées'!G10="","",'Données mesurées'!G10)</f>
        <v>74.5</v>
      </c>
      <c r="F10" s="3" t="str">
        <f>IF('Données mesurées'!H10="","",'Données mesurées'!H10)</f>
        <v>G</v>
      </c>
      <c r="G10" s="3">
        <f ca="1">IF('Données mesurées'!L10="","",'Données mesurées'!L10)</f>
        <v>18</v>
      </c>
      <c r="H10" s="3">
        <f ca="1">IF('Données mesurées'!P10="","",'Données mesurées'!P10)</f>
        <v>21</v>
      </c>
      <c r="I10" s="3">
        <f ca="1">IF('Données mesurées'!T10="","",'Données mesurées'!T10)</f>
        <v>25</v>
      </c>
      <c r="J10" s="3">
        <f ca="1">IF('Données mesurées'!X10="","",'Données mesurées'!X10)</f>
        <v>19</v>
      </c>
      <c r="K10" s="7">
        <f ca="1">IF(Tableau1[[#This Row],[Âge (ans)]]=0,"",IF(Tableau1[[#This Row],[Sexe (H / F)]]="","",((4.95/IF(Résultats!D10="H",INDEX(hom,MATCH(C10,âge),1)-INDEX(hom,MATCH(C10,âge),2)*LOG(SUM(Résultats!G10:J10)),INDEX(fem,MATCH(C10,âge),1)-INDEX(fem,MATCH(C10,âge),2)*LOG(SUM(Résultats!G10:J10))))-4.5)*100))</f>
        <v>34.201293946233768</v>
      </c>
      <c r="L10" s="7">
        <f ca="1">IF(AND(Tableau1[[#This Row],[Sexe (H / F)]]&lt;&gt;"h",Tableau1[[#This Row],[Sexe (H / F)]]&lt;&gt;"f"),"",IF(Tableau1[[#This Row],[Sexe (H / F)]]="","",'Données mesurées'!G10 * K10 / 100))</f>
        <v>25.479963989944157</v>
      </c>
      <c r="M10" s="7">
        <f ca="1">IF('Données mesurées'!X10="","",Tableau1[[#This Row],[Poids (kg)]]-Tableau1[[#This Row],[MG (kg)]])</f>
        <v>49.020036010055847</v>
      </c>
      <c r="N10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surpoids</v>
      </c>
      <c r="P10">
        <f ca="1">SUM(Tableau1[[#This Row],[Biceps]:[Infra-scap.]])</f>
        <v>83</v>
      </c>
    </row>
    <row r="11" spans="1:16" x14ac:dyDescent="0.3">
      <c r="B11" s="16">
        <f>'Données mesurées'!B11</f>
        <v>44143</v>
      </c>
      <c r="C11" s="3">
        <f>IF('Données mesurées'!E11="","",'Données mesurées'!E11)</f>
        <v>28</v>
      </c>
      <c r="D11" s="3" t="str">
        <f>IF('Données mesurées'!F11="","",'Données mesurées'!F11)</f>
        <v>F</v>
      </c>
      <c r="E11" s="3">
        <f>IF('Données mesurées'!G11="","",'Données mesurées'!G11)</f>
        <v>74</v>
      </c>
      <c r="F11" s="3" t="str">
        <f>IF('Données mesurées'!H11="","",'Données mesurées'!H11)</f>
        <v>G</v>
      </c>
      <c r="G11" s="3">
        <f ca="1">IF('Données mesurées'!L11="","",'Données mesurées'!L11)</f>
        <v>17</v>
      </c>
      <c r="H11" s="3">
        <f ca="1">IF('Données mesurées'!P11="","",'Données mesurées'!P11)</f>
        <v>20</v>
      </c>
      <c r="I11" s="3">
        <f ca="1">IF('Données mesurées'!T11="","",'Données mesurées'!T11)</f>
        <v>24</v>
      </c>
      <c r="J11" s="3">
        <f ca="1">IF('Données mesurées'!X11="","",'Données mesurées'!X11)</f>
        <v>17</v>
      </c>
      <c r="K11" s="7">
        <f ca="1">IF(Tableau1[[#This Row],[Âge (ans)]]=0,"",IF(Tableau1[[#This Row],[Sexe (H / F)]]="","",((4.95/IF(Résultats!D11="H",INDEX(hom,MATCH(C11,âge),1)-INDEX(hom,MATCH(C11,âge),2)*LOG(SUM(Résultats!G11:J11)),INDEX(fem,MATCH(C11,âge),1)-INDEX(fem,MATCH(C11,âge),2)*LOG(SUM(Résultats!G11:J11))))-4.5)*100))</f>
        <v>33.286669440469829</v>
      </c>
      <c r="L11" s="7">
        <f ca="1">IF(AND(Tableau1[[#This Row],[Sexe (H / F)]]&lt;&gt;"h",Tableau1[[#This Row],[Sexe (H / F)]]&lt;&gt;"f"),"",IF(Tableau1[[#This Row],[Sexe (H / F)]]="","",'Données mesurées'!G11 * K11 / 100))</f>
        <v>24.632135385947674</v>
      </c>
      <c r="M11" s="7">
        <f ca="1">IF('Données mesurées'!X11="","",Tableau1[[#This Row],[Poids (kg)]]-Tableau1[[#This Row],[MG (kg)]])</f>
        <v>49.367864614052323</v>
      </c>
      <c r="N11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1">
        <f ca="1">SUM(Tableau1[[#This Row],[Biceps]:[Infra-scap.]])</f>
        <v>78</v>
      </c>
    </row>
    <row r="12" spans="1:16" x14ac:dyDescent="0.3">
      <c r="B12" s="16">
        <f>'Données mesurées'!B12</f>
        <v>44150</v>
      </c>
      <c r="C12" s="3">
        <f>IF('Données mesurées'!E12="","",'Données mesurées'!E12)</f>
        <v>28</v>
      </c>
      <c r="D12" s="3" t="str">
        <f>IF('Données mesurées'!F12="","",'Données mesurées'!F12)</f>
        <v>F</v>
      </c>
      <c r="E12" s="3">
        <f>IF('Données mesurées'!G12="","",'Données mesurées'!G12)</f>
        <v>74</v>
      </c>
      <c r="F12" s="3" t="str">
        <f>IF('Données mesurées'!H12="","",'Données mesurées'!H12)</f>
        <v>G</v>
      </c>
      <c r="G12" s="3">
        <f ca="1">IF('Données mesurées'!L12="","",'Données mesurées'!L12)</f>
        <v>17</v>
      </c>
      <c r="H12" s="3">
        <f ca="1">IF('Données mesurées'!P12="","",'Données mesurées'!P12)</f>
        <v>21</v>
      </c>
      <c r="I12" s="3">
        <f ca="1">IF('Données mesurées'!T12="","",'Données mesurées'!T12)</f>
        <v>23</v>
      </c>
      <c r="J12" s="3">
        <f ca="1">IF('Données mesurées'!X12="","",'Données mesurées'!X12)</f>
        <v>16</v>
      </c>
      <c r="K12" s="7">
        <f ca="1">IF(Tableau1[[#This Row],[Âge (ans)]]=0,"",IF(Tableau1[[#This Row],[Sexe (H / F)]]="","",((4.95/IF(Résultats!D12="H",INDEX(hom,MATCH(C12,âge),1)-INDEX(hom,MATCH(C12,âge),2)*LOG(SUM(Résultats!G12:J12)),INDEX(fem,MATCH(C12,âge),1)-INDEX(fem,MATCH(C12,âge),2)*LOG(SUM(Résultats!G12:J12))))-4.5)*100))</f>
        <v>33.097155183362133</v>
      </c>
      <c r="L12" s="7">
        <f ca="1">IF(AND(Tableau1[[#This Row],[Sexe (H / F)]]&lt;&gt;"h",Tableau1[[#This Row],[Sexe (H / F)]]&lt;&gt;"f"),"",IF(Tableau1[[#This Row],[Sexe (H / F)]]="","",'Données mesurées'!G12 * K12 / 100))</f>
        <v>24.49189483568798</v>
      </c>
      <c r="M12" s="7">
        <f ca="1">IF('Données mesurées'!X12="","",Tableau1[[#This Row],[Poids (kg)]]-Tableau1[[#This Row],[MG (kg)]])</f>
        <v>49.50810516431202</v>
      </c>
      <c r="N12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2">
        <f ca="1">SUM(Tableau1[[#This Row],[Biceps]:[Infra-scap.]])</f>
        <v>77</v>
      </c>
    </row>
    <row r="13" spans="1:16" x14ac:dyDescent="0.3">
      <c r="B13" s="16">
        <f>'Données mesurées'!B13</f>
        <v>44157</v>
      </c>
      <c r="C13" s="3">
        <f>IF('Données mesurées'!E13="","",'Données mesurées'!E13)</f>
        <v>28</v>
      </c>
      <c r="D13" s="3" t="str">
        <f>IF('Données mesurées'!F13="","",'Données mesurées'!F13)</f>
        <v>F</v>
      </c>
      <c r="E13" s="3">
        <f>IF('Données mesurées'!G13="","",'Données mesurées'!G13)</f>
        <v>73.8</v>
      </c>
      <c r="F13" s="3" t="str">
        <f>IF('Données mesurées'!H13="","",'Données mesurées'!H13)</f>
        <v>G</v>
      </c>
      <c r="G13" s="3">
        <f ca="1">IF('Données mesurées'!L13="","",'Données mesurées'!L13)</f>
        <v>16</v>
      </c>
      <c r="H13" s="3">
        <f ca="1">IF('Données mesurées'!P13="","",'Données mesurées'!P13)</f>
        <v>19</v>
      </c>
      <c r="I13" s="3">
        <f ca="1">IF('Données mesurées'!T13="","",'Données mesurées'!T13)</f>
        <v>23</v>
      </c>
      <c r="J13" s="3">
        <f ca="1">IF('Données mesurées'!X13="","",'Données mesurées'!X13)</f>
        <v>15</v>
      </c>
      <c r="K13" s="7">
        <f ca="1">IF(Tableau1[[#This Row],[Âge (ans)]]=0,"",IF(Tableau1[[#This Row],[Sexe (H / F)]]="","",((4.95/IF(Résultats!D13="H",INDEX(hom,MATCH(C13,âge),1)-INDEX(hom,MATCH(C13,âge),2)*LOG(SUM(Résultats!G13:J13)),INDEX(fem,MATCH(C13,âge),1)-INDEX(fem,MATCH(C13,âge),2)*LOG(SUM(Résultats!G13:J13))))-4.5)*100))</f>
        <v>32.315229592284297</v>
      </c>
      <c r="L13" s="7">
        <f ca="1">IF(AND(Tableau1[[#This Row],[Sexe (H / F)]]&lt;&gt;"h",Tableau1[[#This Row],[Sexe (H / F)]]&lt;&gt;"f"),"",IF(Tableau1[[#This Row],[Sexe (H / F)]]="","",'Données mesurées'!G13 * K13 / 100))</f>
        <v>23.84863943910581</v>
      </c>
      <c r="M13" s="7">
        <f ca="1">IF('Données mesurées'!X13="","",Tableau1[[#This Row],[Poids (kg)]]-Tableau1[[#This Row],[MG (kg)]])</f>
        <v>49.951360560894187</v>
      </c>
      <c r="N13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3">
        <f ca="1">SUM(Tableau1[[#This Row],[Biceps]:[Infra-scap.]])</f>
        <v>73</v>
      </c>
    </row>
    <row r="14" spans="1:16" x14ac:dyDescent="0.3">
      <c r="B14" s="16">
        <f>'Données mesurées'!B14</f>
        <v>44164</v>
      </c>
      <c r="C14" s="3">
        <f>IF('Données mesurées'!E14="","",'Données mesurées'!E14)</f>
        <v>28</v>
      </c>
      <c r="D14" s="3" t="str">
        <f>IF('Données mesurées'!F14="","",'Données mesurées'!F14)</f>
        <v>F</v>
      </c>
      <c r="E14" s="3">
        <f>IF('Données mesurées'!G14="","",'Données mesurées'!G14)</f>
        <v>74.2</v>
      </c>
      <c r="F14" s="3" t="str">
        <f>IF('Données mesurées'!H14="","",'Données mesurées'!H14)</f>
        <v>G</v>
      </c>
      <c r="G14" s="3">
        <f ca="1">IF('Données mesurées'!L14="","",'Données mesurées'!L14)</f>
        <v>16</v>
      </c>
      <c r="H14" s="3">
        <f ca="1">IF('Données mesurées'!P14="","",'Données mesurées'!P14)</f>
        <v>19</v>
      </c>
      <c r="I14" s="3">
        <f ca="1">IF('Données mesurées'!T14="","",'Données mesurées'!T14)</f>
        <v>22</v>
      </c>
      <c r="J14" s="3">
        <f ca="1">IF('Données mesurées'!X14="","",'Données mesurées'!X14)</f>
        <v>15</v>
      </c>
      <c r="K14" s="7">
        <f ca="1">IF(Tableau1[[#This Row],[Âge (ans)]]=0,"",IF(Tableau1[[#This Row],[Sexe (H / F)]]="","",((4.95/IF(Résultats!D14="H",INDEX(hom,MATCH(C14,âge),1)-INDEX(hom,MATCH(C14,âge),2)*LOG(SUM(Résultats!G14:J14)),INDEX(fem,MATCH(C14,âge),1)-INDEX(fem,MATCH(C14,âge),2)*LOG(SUM(Résultats!G14:J14))))-4.5)*100))</f>
        <v>32.113463871835265</v>
      </c>
      <c r="L14" s="7">
        <f ca="1">IF(AND(Tableau1[[#This Row],[Sexe (H / F)]]&lt;&gt;"h",Tableau1[[#This Row],[Sexe (H / F)]]&lt;&gt;"f"),"",IF(Tableau1[[#This Row],[Sexe (H / F)]]="","",'Données mesurées'!G14 * K14 / 100))</f>
        <v>23.828190192901765</v>
      </c>
      <c r="M14" s="7">
        <f ca="1">IF('Données mesurées'!X14="","",Tableau1[[#This Row],[Poids (kg)]]-Tableau1[[#This Row],[MG (kg)]])</f>
        <v>50.371809807098238</v>
      </c>
      <c r="N14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4">
        <f ca="1">SUM(Tableau1[[#This Row],[Biceps]:[Infra-scap.]])</f>
        <v>72</v>
      </c>
    </row>
    <row r="15" spans="1:16" x14ac:dyDescent="0.3">
      <c r="B15" s="16">
        <f>'Données mesurées'!B15</f>
        <v>44171</v>
      </c>
      <c r="C15" s="3">
        <f>IF('Données mesurées'!E15="","",'Données mesurées'!E15)</f>
        <v>28</v>
      </c>
      <c r="D15" s="3" t="str">
        <f>IF('Données mesurées'!F15="","",'Données mesurées'!F15)</f>
        <v>F</v>
      </c>
      <c r="E15" s="3">
        <f>IF('Données mesurées'!G15="","",'Données mesurées'!G15)</f>
        <v>74.400000000000006</v>
      </c>
      <c r="F15" s="3" t="str">
        <f>IF('Données mesurées'!H15="","",'Données mesurées'!H15)</f>
        <v>G</v>
      </c>
      <c r="G15" s="3">
        <f ca="1">IF('Données mesurées'!L15="","",'Données mesurées'!L15)</f>
        <v>16</v>
      </c>
      <c r="H15" s="3">
        <f ca="1">IF('Données mesurées'!P15="","",'Données mesurées'!P15)</f>
        <v>18</v>
      </c>
      <c r="I15" s="3">
        <f ca="1">IF('Données mesurées'!T15="","",'Données mesurées'!T15)</f>
        <v>22</v>
      </c>
      <c r="J15" s="3">
        <f ca="1">IF('Données mesurées'!X15="","",'Données mesurées'!X15)</f>
        <v>14</v>
      </c>
      <c r="K15" s="7">
        <f ca="1">IF(Tableau1[[#This Row],[Âge (ans)]]=0,"",IF(Tableau1[[#This Row],[Sexe (H / F)]]="","",((4.95/IF(Résultats!D15="H",INDEX(hom,MATCH(C15,âge),1)-INDEX(hom,MATCH(C15,âge),2)*LOG(SUM(Résultats!G15:J15)),INDEX(fem,MATCH(C15,âge),1)-INDEX(fem,MATCH(C15,âge),2)*LOG(SUM(Résultats!G15:J15))))-4.5)*100))</f>
        <v>31.701910405670208</v>
      </c>
      <c r="L15" s="7">
        <f ca="1">IF(AND(Tableau1[[#This Row],[Sexe (H / F)]]&lt;&gt;"h",Tableau1[[#This Row],[Sexe (H / F)]]&lt;&gt;"f"),"",IF(Tableau1[[#This Row],[Sexe (H / F)]]="","",'Données mesurées'!G15 * K15 / 100))</f>
        <v>23.586221341818636</v>
      </c>
      <c r="M15" s="7">
        <f ca="1">IF('Données mesurées'!X15="","",Tableau1[[#This Row],[Poids (kg)]]-Tableau1[[#This Row],[MG (kg)]])</f>
        <v>50.81377865818137</v>
      </c>
      <c r="N15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5">
        <f ca="1">SUM(Tableau1[[#This Row],[Biceps]:[Infra-scap.]])</f>
        <v>70</v>
      </c>
    </row>
    <row r="16" spans="1:16" x14ac:dyDescent="0.3">
      <c r="B16" s="16">
        <f>'Données mesurées'!B16</f>
        <v>44178</v>
      </c>
      <c r="C16" s="3">
        <f>IF('Données mesurées'!E16="","",'Données mesurées'!E16)</f>
        <v>28</v>
      </c>
      <c r="D16" s="3" t="str">
        <f>IF('Données mesurées'!F16="","",'Données mesurées'!F16)</f>
        <v>F</v>
      </c>
      <c r="E16" s="3">
        <f>IF('Données mesurées'!G16="","",'Données mesurées'!G16)</f>
        <v>74.099999999999994</v>
      </c>
      <c r="F16" s="3" t="str">
        <f>IF('Données mesurées'!H16="","",'Données mesurées'!H16)</f>
        <v>G</v>
      </c>
      <c r="G16" s="3">
        <f ca="1">IF('Données mesurées'!L16="","",'Données mesurées'!L16)</f>
        <v>15</v>
      </c>
      <c r="H16" s="3">
        <f ca="1">IF('Données mesurées'!P16="","",'Données mesurées'!P16)</f>
        <v>18</v>
      </c>
      <c r="I16" s="3">
        <f ca="1">IF('Données mesurées'!T16="","",'Données mesurées'!T16)</f>
        <v>21</v>
      </c>
      <c r="J16" s="3">
        <f ca="1">IF('Données mesurées'!X16="","",'Données mesurées'!X16)</f>
        <v>15</v>
      </c>
      <c r="K16" s="7">
        <f ca="1">IF(Tableau1[[#This Row],[Âge (ans)]]=0,"",IF(Tableau1[[#This Row],[Sexe (H / F)]]="","",((4.95/IF(Résultats!D16="H",INDEX(hom,MATCH(C16,âge),1)-INDEX(hom,MATCH(C16,âge),2)*LOG(SUM(Résultats!G16:J16)),INDEX(fem,MATCH(C16,âge),1)-INDEX(fem,MATCH(C16,âge),2)*LOG(SUM(Résultats!G16:J16))))-4.5)*100))</f>
        <v>31.491973700503539</v>
      </c>
      <c r="L16" s="7">
        <f ca="1">IF(AND(Tableau1[[#This Row],[Sexe (H / F)]]&lt;&gt;"h",Tableau1[[#This Row],[Sexe (H / F)]]&lt;&gt;"f"),"",IF(Tableau1[[#This Row],[Sexe (H / F)]]="","",'Données mesurées'!G16 * K16 / 100))</f>
        <v>23.335552512073122</v>
      </c>
      <c r="M16" s="7">
        <f ca="1">IF('Données mesurées'!X16="","",Tableau1[[#This Row],[Poids (kg)]]-Tableau1[[#This Row],[MG (kg)]])</f>
        <v>50.764447487926873</v>
      </c>
      <c r="N16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6">
        <f ca="1">SUM(Tableau1[[#This Row],[Biceps]:[Infra-scap.]])</f>
        <v>69</v>
      </c>
    </row>
    <row r="17" spans="2:16" x14ac:dyDescent="0.3">
      <c r="B17" s="16">
        <f>'Données mesurées'!B17</f>
        <v>44185</v>
      </c>
      <c r="C17" s="3">
        <f>IF('Données mesurées'!E17="","",'Données mesurées'!E17)</f>
        <v>28</v>
      </c>
      <c r="D17" s="3" t="str">
        <f>IF('Données mesurées'!F17="","",'Données mesurées'!F17)</f>
        <v>F</v>
      </c>
      <c r="E17" s="3">
        <f>IF('Données mesurées'!G17="","",'Données mesurées'!G17)</f>
        <v>73.7</v>
      </c>
      <c r="F17" s="3" t="str">
        <f>IF('Données mesurées'!H17="","",'Données mesurées'!H17)</f>
        <v>G</v>
      </c>
      <c r="G17" s="3">
        <f ca="1">IF('Données mesurées'!L17="","",'Données mesurées'!L17)</f>
        <v>13</v>
      </c>
      <c r="H17" s="3">
        <f ca="1">IF('Données mesurées'!P17="","",'Données mesurées'!P17)</f>
        <v>16</v>
      </c>
      <c r="I17" s="3">
        <f ca="1">IF('Données mesurées'!T17="","",'Données mesurées'!T17)</f>
        <v>20</v>
      </c>
      <c r="J17" s="3">
        <f ca="1">IF('Données mesurées'!X17="","",'Données mesurées'!X17)</f>
        <v>13</v>
      </c>
      <c r="K17" s="7">
        <f ca="1">IF(Tableau1[[#This Row],[Âge (ans)]]=0,"",IF(Tableau1[[#This Row],[Sexe (H / F)]]="","",((4.95/IF(Résultats!D17="H",INDEX(hom,MATCH(C17,âge),1)-INDEX(hom,MATCH(C17,âge),2)*LOG(SUM(Résultats!G17:J17)),INDEX(fem,MATCH(C17,âge),1)-INDEX(fem,MATCH(C17,âge),2)*LOG(SUM(Résultats!G17:J17))))-4.5)*100))</f>
        <v>29.936931813344625</v>
      </c>
      <c r="L17" s="7">
        <f ca="1">IF(AND(Tableau1[[#This Row],[Sexe (H / F)]]&lt;&gt;"h",Tableau1[[#This Row],[Sexe (H / F)]]&lt;&gt;"f"),"",IF(Tableau1[[#This Row],[Sexe (H / F)]]="","",'Données mesurées'!G17 * K17 / 100))</f>
        <v>22.063518746434987</v>
      </c>
      <c r="M17" s="7">
        <f ca="1">IF('Données mesurées'!X17="","",Tableau1[[#This Row],[Poids (kg)]]-Tableau1[[#This Row],[MG (kg)]])</f>
        <v>51.636481253565016</v>
      </c>
      <c r="N17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7">
        <f ca="1">SUM(Tableau1[[#This Row],[Biceps]:[Infra-scap.]])</f>
        <v>62</v>
      </c>
    </row>
    <row r="18" spans="2:16" x14ac:dyDescent="0.3">
      <c r="B18" s="16">
        <f>'Données mesurées'!B18</f>
        <v>44192</v>
      </c>
      <c r="C18" s="3">
        <f>IF('Données mesurées'!E18="","",'Données mesurées'!E18)</f>
        <v>28</v>
      </c>
      <c r="D18" s="3" t="str">
        <f>IF('Données mesurées'!F18="","",'Données mesurées'!F18)</f>
        <v>F</v>
      </c>
      <c r="E18" s="3">
        <f>IF('Données mesurées'!G18="","",'Données mesurées'!G18)</f>
        <v>73.400000000000006</v>
      </c>
      <c r="F18" s="3" t="str">
        <f>IF('Données mesurées'!H18="","",'Données mesurées'!H18)</f>
        <v>G</v>
      </c>
      <c r="G18" s="3">
        <f ca="1">IF('Données mesurées'!L18="","",'Données mesurées'!L18)</f>
        <v>13</v>
      </c>
      <c r="H18" s="3">
        <f ca="1">IF('Données mesurées'!P18="","",'Données mesurées'!P18)</f>
        <v>16</v>
      </c>
      <c r="I18" s="3">
        <f ca="1">IF('Données mesurées'!T18="","",'Données mesurées'!T18)</f>
        <v>20</v>
      </c>
      <c r="J18" s="3">
        <f ca="1">IF('Données mesurées'!X18="","",'Données mesurées'!X18)</f>
        <v>13</v>
      </c>
      <c r="K18" s="7">
        <f ca="1">IF(Tableau1[[#This Row],[Âge (ans)]]=0,"",IF(Tableau1[[#This Row],[Sexe (H / F)]]="","",((4.95/IF(Résultats!D18="H",INDEX(hom,MATCH(C18,âge),1)-INDEX(hom,MATCH(C18,âge),2)*LOG(SUM(Résultats!G18:J18)),INDEX(fem,MATCH(C18,âge),1)-INDEX(fem,MATCH(C18,âge),2)*LOG(SUM(Résultats!G18:J18))))-4.5)*100))</f>
        <v>29.936931813344625</v>
      </c>
      <c r="L18" s="7">
        <f ca="1">IF(AND(Tableau1[[#This Row],[Sexe (H / F)]]&lt;&gt;"h",Tableau1[[#This Row],[Sexe (H / F)]]&lt;&gt;"f"),"",IF(Tableau1[[#This Row],[Sexe (H / F)]]="","",'Données mesurées'!G18 * K18 / 100))</f>
        <v>21.973707950994957</v>
      </c>
      <c r="M18" s="7">
        <f ca="1">IF('Données mesurées'!X18="","",Tableau1[[#This Row],[Poids (kg)]]-Tableau1[[#This Row],[MG (kg)]])</f>
        <v>51.426292049005049</v>
      </c>
      <c r="N18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8">
        <f ca="1">SUM(Tableau1[[#This Row],[Biceps]:[Infra-scap.]])</f>
        <v>62</v>
      </c>
    </row>
    <row r="19" spans="2:16" x14ac:dyDescent="0.3">
      <c r="B19" s="16">
        <f>'Données mesurées'!B19</f>
        <v>44199</v>
      </c>
      <c r="C19" s="3">
        <f>IF('Données mesurées'!E19="","",'Données mesurées'!E19)</f>
        <v>28</v>
      </c>
      <c r="D19" s="3" t="str">
        <f>IF('Données mesurées'!F19="","",'Données mesurées'!F19)</f>
        <v>F</v>
      </c>
      <c r="E19" s="3">
        <f>IF('Données mesurées'!G19="","",'Données mesurées'!G19)</f>
        <v>73.2</v>
      </c>
      <c r="F19" s="3" t="str">
        <f>IF('Données mesurées'!H19="","",'Données mesurées'!H19)</f>
        <v>G</v>
      </c>
      <c r="G19" s="3">
        <f ca="1">IF('Données mesurées'!L19="","",'Données mesurées'!L19)</f>
        <v>13</v>
      </c>
      <c r="H19" s="3">
        <f ca="1">IF('Données mesurées'!P19="","",'Données mesurées'!P19)</f>
        <v>16</v>
      </c>
      <c r="I19" s="3">
        <f ca="1">IF('Données mesurées'!T19="","",'Données mesurées'!T19)</f>
        <v>19</v>
      </c>
      <c r="J19" s="3">
        <f ca="1">IF('Données mesurées'!X19="","",'Données mesurées'!X19)</f>
        <v>13</v>
      </c>
      <c r="K19" s="7">
        <f ca="1">IF(Tableau1[[#This Row],[Âge (ans)]]=0,"",IF(Tableau1[[#This Row],[Sexe (H / F)]]="","",((4.95/IF(Résultats!D19="H",INDEX(hom,MATCH(C19,âge),1)-INDEX(hom,MATCH(C19,âge),2)*LOG(SUM(Résultats!G19:J19)),INDEX(fem,MATCH(C19,âge),1)-INDEX(fem,MATCH(C19,âge),2)*LOG(SUM(Résultats!G19:J19))))-4.5)*100))</f>
        <v>29.701433441865444</v>
      </c>
      <c r="L19" s="7">
        <f ca="1">IF(AND(Tableau1[[#This Row],[Sexe (H / F)]]&lt;&gt;"h",Tableau1[[#This Row],[Sexe (H / F)]]&lt;&gt;"f"),"",IF(Tableau1[[#This Row],[Sexe (H / F)]]="","",'Données mesurées'!G19 * K19 / 100))</f>
        <v>21.741449279445504</v>
      </c>
      <c r="M19" s="7">
        <f ca="1">IF('Données mesurées'!X19="","",Tableau1[[#This Row],[Poids (kg)]]-Tableau1[[#This Row],[MG (kg)]])</f>
        <v>51.458550720554499</v>
      </c>
      <c r="N19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19">
        <f ca="1">SUM(Tableau1[[#This Row],[Biceps]:[Infra-scap.]])</f>
        <v>61</v>
      </c>
    </row>
    <row r="20" spans="2:16" x14ac:dyDescent="0.3">
      <c r="B20" s="16">
        <f>'Données mesurées'!B20</f>
        <v>44206</v>
      </c>
      <c r="C20" s="3">
        <f>IF('Données mesurées'!E20="","",'Données mesurées'!E20)</f>
        <v>28</v>
      </c>
      <c r="D20" s="3" t="str">
        <f>IF('Données mesurées'!F20="","",'Données mesurées'!F20)</f>
        <v>F</v>
      </c>
      <c r="E20" s="3">
        <f>IF('Données mesurées'!G20="","",'Données mesurées'!G20)</f>
        <v>72.8</v>
      </c>
      <c r="F20" s="3" t="str">
        <f>IF('Données mesurées'!H20="","",'Données mesurées'!H20)</f>
        <v>G</v>
      </c>
      <c r="G20" s="3">
        <f ca="1">IF('Données mesurées'!L20="","",'Données mesurées'!L20)</f>
        <v>12</v>
      </c>
      <c r="H20" s="3">
        <f ca="1">IF('Données mesurées'!P20="","",'Données mesurées'!P20)</f>
        <v>15</v>
      </c>
      <c r="I20" s="3">
        <f ca="1">IF('Données mesurées'!T20="","",'Données mesurées'!T20)</f>
        <v>19</v>
      </c>
      <c r="J20" s="3">
        <f ca="1">IF('Données mesurées'!X20="","",'Données mesurées'!X20)</f>
        <v>13</v>
      </c>
      <c r="K20" s="7">
        <f ca="1">IF(Tableau1[[#This Row],[Âge (ans)]]=0,"",IF(Tableau1[[#This Row],[Sexe (H / F)]]="","",((4.95/IF(Résultats!D20="H",INDEX(hom,MATCH(C20,âge),1)-INDEX(hom,MATCH(C20,âge),2)*LOG(SUM(Résultats!G20:J20)),INDEX(fem,MATCH(C20,âge),1)-INDEX(fem,MATCH(C20,âge),2)*LOG(SUM(Résultats!G20:J20))))-4.5)*100))</f>
        <v>29.219349581302723</v>
      </c>
      <c r="L20" s="7">
        <f ca="1">IF(AND(Tableau1[[#This Row],[Sexe (H / F)]]&lt;&gt;"h",Tableau1[[#This Row],[Sexe (H / F)]]&lt;&gt;"f"),"",IF(Tableau1[[#This Row],[Sexe (H / F)]]="","",'Données mesurées'!G20 * K20 / 100))</f>
        <v>21.271686495188384</v>
      </c>
      <c r="M20" s="7">
        <f ca="1">IF('Données mesurées'!X20="","",Tableau1[[#This Row],[Poids (kg)]]-Tableau1[[#This Row],[MG (kg)]])</f>
        <v>51.528313504811614</v>
      </c>
      <c r="N20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20">
        <f ca="1">SUM(Tableau1[[#This Row],[Biceps]:[Infra-scap.]])</f>
        <v>59</v>
      </c>
    </row>
    <row r="21" spans="2:16" x14ac:dyDescent="0.3">
      <c r="B21" s="16">
        <f>'Données mesurées'!B21</f>
        <v>44213</v>
      </c>
      <c r="C21" s="3">
        <f>IF('Données mesurées'!E21="","",'Données mesurées'!E21)</f>
        <v>29</v>
      </c>
      <c r="D21" s="3" t="str">
        <f>IF('Données mesurées'!F21="","",'Données mesurées'!F21)</f>
        <v>F</v>
      </c>
      <c r="E21" s="3">
        <f>IF('Données mesurées'!G21="","",'Données mesurées'!G21)</f>
        <v>72.599999999999994</v>
      </c>
      <c r="F21" s="3" t="str">
        <f>IF('Données mesurées'!H21="","",'Données mesurées'!H21)</f>
        <v>G</v>
      </c>
      <c r="G21" s="3">
        <f ca="1">IF('Données mesurées'!L21="","",'Données mesurées'!L21)</f>
        <v>12</v>
      </c>
      <c r="H21" s="3">
        <f ca="1">IF('Données mesurées'!P21="","",'Données mesurées'!P21)</f>
        <v>12</v>
      </c>
      <c r="I21" s="3">
        <f ca="1">IF('Données mesurées'!T21="","",'Données mesurées'!T21)</f>
        <v>18</v>
      </c>
      <c r="J21" s="3">
        <f ca="1">IF('Données mesurées'!X21="","",'Données mesurées'!X21)</f>
        <v>12</v>
      </c>
      <c r="K21" s="7">
        <f ca="1">IF(Tableau1[[#This Row],[Âge (ans)]]=0,"",IF(Tableau1[[#This Row],[Sexe (H / F)]]="","",((4.95/IF(Résultats!D21="H",INDEX(hom,MATCH(C21,âge),1)-INDEX(hom,MATCH(C21,âge),2)*LOG(SUM(Résultats!G21:J21)),INDEX(fem,MATCH(C21,âge),1)-INDEX(fem,MATCH(C21,âge),2)*LOG(SUM(Résultats!G21:J21))))-4.5)*100))</f>
        <v>27.943456269784317</v>
      </c>
      <c r="L21" s="7">
        <f ca="1">IF(AND(Tableau1[[#This Row],[Sexe (H / F)]]&lt;&gt;"h",Tableau1[[#This Row],[Sexe (H / F)]]&lt;&gt;"f"),"",IF(Tableau1[[#This Row],[Sexe (H / F)]]="","",'Données mesurées'!G21 * K21 / 100))</f>
        <v>20.286949251863412</v>
      </c>
      <c r="M21" s="7">
        <f ca="1">IF('Données mesurées'!X21="","",Tableau1[[#This Row],[Poids (kg)]]-Tableau1[[#This Row],[MG (kg)]])</f>
        <v>52.313050748136583</v>
      </c>
      <c r="N21" s="3" t="str">
        <f ca="1"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>normal</v>
      </c>
      <c r="P21">
        <f ca="1">SUM(Tableau1[[#This Row],[Biceps]:[Infra-scap.]])</f>
        <v>54</v>
      </c>
    </row>
    <row r="22" spans="2:16" x14ac:dyDescent="0.3">
      <c r="B22" s="16">
        <f>'Données mesurées'!B22</f>
        <v>44220</v>
      </c>
      <c r="C22" s="3" t="str">
        <f>IF('Données mesurées'!E22="","",'Données mesurées'!E22)</f>
        <v/>
      </c>
      <c r="D22" s="3" t="str">
        <f>IF('Données mesurées'!F22="","",'Données mesurées'!F22)</f>
        <v/>
      </c>
      <c r="E22" s="3" t="str">
        <f>IF('Données mesurées'!G22="","",'Données mesurées'!G22)</f>
        <v/>
      </c>
      <c r="F22" s="3" t="str">
        <f>IF('Données mesurées'!H22="","",'Données mesurées'!H22)</f>
        <v/>
      </c>
      <c r="G22" s="3" t="str">
        <f>IF('Données mesurées'!L22="","",'Données mesurées'!L22)</f>
        <v/>
      </c>
      <c r="H22" s="3" t="str">
        <f>IF('Données mesurées'!P22="","",'Données mesurées'!P22)</f>
        <v/>
      </c>
      <c r="I22" s="3" t="str">
        <f>IF('Données mesurées'!T22="","",'Données mesurées'!T22)</f>
        <v/>
      </c>
      <c r="J22" s="3" t="str">
        <f>IF('Données mesurées'!X22="","",'Données mesurées'!X22)</f>
        <v/>
      </c>
      <c r="K22" s="7" t="str">
        <f>IF(Tableau1[[#This Row],[Âge (ans)]]=0,"",IF(Tableau1[[#This Row],[Sexe (H / F)]]="","",((4.95/IF(Résultats!D22="H",INDEX(hom,MATCH(C22,âge),1)-INDEX(hom,MATCH(C22,âge),2)*LOG(SUM(Résultats!G22:J22)),INDEX(fem,MATCH(C22,âge),1)-INDEX(fem,MATCH(C22,âge),2)*LOG(SUM(Résultats!G22:J22))))-4.5)*100))</f>
        <v/>
      </c>
      <c r="L22" s="7" t="str">
        <f>IF(AND(Tableau1[[#This Row],[Sexe (H / F)]]&lt;&gt;"h",Tableau1[[#This Row],[Sexe (H / F)]]&lt;&gt;"f"),"",IF(Tableau1[[#This Row],[Sexe (H / F)]]="","",'Données mesurées'!G22 * K22 / 100))</f>
        <v/>
      </c>
      <c r="M22" s="7" t="str">
        <f>IF('Données mesurées'!X22="","",Tableau1[[#This Row],[Poids (kg)]]-Tableau1[[#This Row],[MG (kg)]])</f>
        <v/>
      </c>
      <c r="N22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2">
        <f>SUM(Tableau1[[#This Row],[Biceps]:[Infra-scap.]])</f>
        <v>0</v>
      </c>
    </row>
    <row r="23" spans="2:16" x14ac:dyDescent="0.3">
      <c r="B23" s="16">
        <f>'Données mesurées'!B23</f>
        <v>44227</v>
      </c>
      <c r="C23" s="3" t="str">
        <f>IF('Données mesurées'!E23="","",'Données mesurées'!E23)</f>
        <v/>
      </c>
      <c r="D23" s="3" t="str">
        <f>IF('Données mesurées'!F23="","",'Données mesurées'!F23)</f>
        <v/>
      </c>
      <c r="E23" s="3" t="str">
        <f>IF('Données mesurées'!G23="","",'Données mesurées'!G23)</f>
        <v/>
      </c>
      <c r="F23" s="3" t="str">
        <f>IF('Données mesurées'!H23="","",'Données mesurées'!H23)</f>
        <v/>
      </c>
      <c r="G23" s="3" t="str">
        <f>IF('Données mesurées'!L23="","",'Données mesurées'!L23)</f>
        <v/>
      </c>
      <c r="H23" s="3" t="str">
        <f>IF('Données mesurées'!P23="","",'Données mesurées'!P23)</f>
        <v/>
      </c>
      <c r="I23" s="3" t="str">
        <f>IF('Données mesurées'!T23="","",'Données mesurées'!T23)</f>
        <v/>
      </c>
      <c r="J23" s="3" t="str">
        <f>IF('Données mesurées'!X23="","",'Données mesurées'!X23)</f>
        <v/>
      </c>
      <c r="K23" s="7" t="str">
        <f>IF(Tableau1[[#This Row],[Âge (ans)]]=0,"",IF(Tableau1[[#This Row],[Sexe (H / F)]]="","",((4.95/IF(Résultats!D23="H",INDEX(hom,MATCH(C23,âge),1)-INDEX(hom,MATCH(C23,âge),2)*LOG(SUM(Résultats!G23:J23)),INDEX(fem,MATCH(C23,âge),1)-INDEX(fem,MATCH(C23,âge),2)*LOG(SUM(Résultats!G23:J23))))-4.5)*100))</f>
        <v/>
      </c>
      <c r="L23" s="7" t="str">
        <f>IF(AND(Tableau1[[#This Row],[Sexe (H / F)]]&lt;&gt;"h",Tableau1[[#This Row],[Sexe (H / F)]]&lt;&gt;"f"),"",IF(Tableau1[[#This Row],[Sexe (H / F)]]="","",'Données mesurées'!G23 * K23 / 100))</f>
        <v/>
      </c>
      <c r="M23" s="7" t="str">
        <f>IF('Données mesurées'!X23="","",Tableau1[[#This Row],[Poids (kg)]]-Tableau1[[#This Row],[MG (kg)]])</f>
        <v/>
      </c>
      <c r="N23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3">
        <f>SUM(Tableau1[[#This Row],[Biceps]:[Infra-scap.]])</f>
        <v>0</v>
      </c>
    </row>
    <row r="24" spans="2:16" x14ac:dyDescent="0.3">
      <c r="B24" s="16">
        <f>'Données mesurées'!B24</f>
        <v>44234</v>
      </c>
      <c r="C24" s="3" t="str">
        <f>IF('Données mesurées'!E24="","",'Données mesurées'!E24)</f>
        <v/>
      </c>
      <c r="D24" s="3" t="str">
        <f>IF('Données mesurées'!F24="","",'Données mesurées'!F24)</f>
        <v/>
      </c>
      <c r="E24" s="3" t="str">
        <f>IF('Données mesurées'!G24="","",'Données mesurées'!G24)</f>
        <v/>
      </c>
      <c r="F24" s="3" t="str">
        <f>IF('Données mesurées'!H24="","",'Données mesurées'!H24)</f>
        <v/>
      </c>
      <c r="G24" s="3" t="str">
        <f>IF('Données mesurées'!L24="","",'Données mesurées'!L24)</f>
        <v/>
      </c>
      <c r="H24" s="3" t="str">
        <f>IF('Données mesurées'!P24="","",'Données mesurées'!P24)</f>
        <v/>
      </c>
      <c r="I24" s="3" t="str">
        <f>IF('Données mesurées'!T24="","",'Données mesurées'!T24)</f>
        <v/>
      </c>
      <c r="J24" s="3" t="str">
        <f>IF('Données mesurées'!X24="","",'Données mesurées'!X24)</f>
        <v/>
      </c>
      <c r="K24" s="7" t="str">
        <f>IF(Tableau1[[#This Row],[Âge (ans)]]=0,"",IF(Tableau1[[#This Row],[Sexe (H / F)]]="","",((4.95/IF(Résultats!D24="H",INDEX(hom,MATCH(C24,âge),1)-INDEX(hom,MATCH(C24,âge),2)*LOG(SUM(Résultats!G24:J24)),INDEX(fem,MATCH(C24,âge),1)-INDEX(fem,MATCH(C24,âge),2)*LOG(SUM(Résultats!G24:J24))))-4.5)*100))</f>
        <v/>
      </c>
      <c r="L24" s="7" t="str">
        <f>IF(AND(Tableau1[[#This Row],[Sexe (H / F)]]&lt;&gt;"h",Tableau1[[#This Row],[Sexe (H / F)]]&lt;&gt;"f"),"",IF(Tableau1[[#This Row],[Sexe (H / F)]]="","",'Données mesurées'!G24 * K24 / 100))</f>
        <v/>
      </c>
      <c r="M24" s="7" t="str">
        <f>IF('Données mesurées'!X24="","",Tableau1[[#This Row],[Poids (kg)]]-Tableau1[[#This Row],[MG (kg)]])</f>
        <v/>
      </c>
      <c r="N24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4">
        <f>SUM(Tableau1[[#This Row],[Biceps]:[Infra-scap.]])</f>
        <v>0</v>
      </c>
    </row>
    <row r="25" spans="2:16" x14ac:dyDescent="0.3">
      <c r="B25" s="16">
        <f>'Données mesurées'!B25</f>
        <v>44241</v>
      </c>
      <c r="C25" s="3" t="str">
        <f>IF('Données mesurées'!E25="","",'Données mesurées'!E25)</f>
        <v/>
      </c>
      <c r="D25" s="3" t="str">
        <f>IF('Données mesurées'!F25="","",'Données mesurées'!F25)</f>
        <v/>
      </c>
      <c r="E25" s="3" t="str">
        <f>IF('Données mesurées'!G25="","",'Données mesurées'!G25)</f>
        <v/>
      </c>
      <c r="F25" s="3" t="str">
        <f>IF('Données mesurées'!H25="","",'Données mesurées'!H25)</f>
        <v/>
      </c>
      <c r="G25" s="3" t="str">
        <f>IF('Données mesurées'!L25="","",'Données mesurées'!L25)</f>
        <v/>
      </c>
      <c r="H25" s="3" t="str">
        <f>IF('Données mesurées'!P25="","",'Données mesurées'!P25)</f>
        <v/>
      </c>
      <c r="I25" s="3" t="str">
        <f>IF('Données mesurées'!T25="","",'Données mesurées'!T25)</f>
        <v/>
      </c>
      <c r="J25" s="3" t="str">
        <f>IF('Données mesurées'!X25="","",'Données mesurées'!X25)</f>
        <v/>
      </c>
      <c r="K25" s="7" t="str">
        <f>IF(Tableau1[[#This Row],[Âge (ans)]]=0,"",IF(Tableau1[[#This Row],[Sexe (H / F)]]="","",((4.95/IF(Résultats!D25="H",INDEX(hom,MATCH(C25,âge),1)-INDEX(hom,MATCH(C25,âge),2)*LOG(SUM(Résultats!G25:J25)),INDEX(fem,MATCH(C25,âge),1)-INDEX(fem,MATCH(C25,âge),2)*LOG(SUM(Résultats!G25:J25))))-4.5)*100))</f>
        <v/>
      </c>
      <c r="L25" s="7" t="str">
        <f>IF(AND(Tableau1[[#This Row],[Sexe (H / F)]]&lt;&gt;"h",Tableau1[[#This Row],[Sexe (H / F)]]&lt;&gt;"f"),"",IF(Tableau1[[#This Row],[Sexe (H / F)]]="","",'Données mesurées'!G25 * K25 / 100))</f>
        <v/>
      </c>
      <c r="M25" s="7" t="str">
        <f>IF('Données mesurées'!X25="","",Tableau1[[#This Row],[Poids (kg)]]-Tableau1[[#This Row],[MG (kg)]])</f>
        <v/>
      </c>
      <c r="N25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5">
        <f>SUM(Tableau1[[#This Row],[Biceps]:[Infra-scap.]])</f>
        <v>0</v>
      </c>
    </row>
    <row r="26" spans="2:16" x14ac:dyDescent="0.3">
      <c r="B26" s="16">
        <f>'Données mesurées'!B26</f>
        <v>44248</v>
      </c>
      <c r="C26" s="3" t="str">
        <f>IF('Données mesurées'!E26="","",'Données mesurées'!E26)</f>
        <v/>
      </c>
      <c r="D26" s="3" t="str">
        <f>IF('Données mesurées'!F26="","",'Données mesurées'!F26)</f>
        <v/>
      </c>
      <c r="E26" s="3" t="str">
        <f>IF('Données mesurées'!G26="","",'Données mesurées'!G26)</f>
        <v/>
      </c>
      <c r="F26" s="3" t="str">
        <f>IF('Données mesurées'!H26="","",'Données mesurées'!H26)</f>
        <v/>
      </c>
      <c r="G26" s="3" t="str">
        <f>IF('Données mesurées'!L26="","",'Données mesurées'!L26)</f>
        <v/>
      </c>
      <c r="H26" s="3" t="str">
        <f>IF('Données mesurées'!P26="","",'Données mesurées'!P26)</f>
        <v/>
      </c>
      <c r="I26" s="3" t="str">
        <f>IF('Données mesurées'!T26="","",'Données mesurées'!T26)</f>
        <v/>
      </c>
      <c r="J26" s="3" t="str">
        <f>IF('Données mesurées'!X26="","",'Données mesurées'!X26)</f>
        <v/>
      </c>
      <c r="K26" s="7" t="str">
        <f>IF(Tableau1[[#This Row],[Âge (ans)]]=0,"",IF(Tableau1[[#This Row],[Sexe (H / F)]]="","",((4.95/IF(Résultats!D26="H",INDEX(hom,MATCH(C26,âge),1)-INDEX(hom,MATCH(C26,âge),2)*LOG(SUM(Résultats!G26:J26)),INDEX(fem,MATCH(C26,âge),1)-INDEX(fem,MATCH(C26,âge),2)*LOG(SUM(Résultats!G26:J26))))-4.5)*100))</f>
        <v/>
      </c>
      <c r="L26" s="7" t="str">
        <f>IF(AND(Tableau1[[#This Row],[Sexe (H / F)]]&lt;&gt;"h",Tableau1[[#This Row],[Sexe (H / F)]]&lt;&gt;"f"),"",IF(Tableau1[[#This Row],[Sexe (H / F)]]="","",'Données mesurées'!G26 * K26 / 100))</f>
        <v/>
      </c>
      <c r="M26" s="7" t="str">
        <f>IF('Données mesurées'!X26="","",Tableau1[[#This Row],[Poids (kg)]]-Tableau1[[#This Row],[MG (kg)]])</f>
        <v/>
      </c>
      <c r="N26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6">
        <f>SUM(Tableau1[[#This Row],[Biceps]:[Infra-scap.]])</f>
        <v>0</v>
      </c>
    </row>
    <row r="27" spans="2:16" x14ac:dyDescent="0.3">
      <c r="B27" s="16">
        <f>'Données mesurées'!B27</f>
        <v>44255</v>
      </c>
      <c r="C27" s="3" t="str">
        <f>IF('Données mesurées'!E27="","",'Données mesurées'!E27)</f>
        <v/>
      </c>
      <c r="D27" s="3" t="str">
        <f>IF('Données mesurées'!F27="","",'Données mesurées'!F27)</f>
        <v/>
      </c>
      <c r="E27" s="3" t="str">
        <f>IF('Données mesurées'!G27="","",'Données mesurées'!G27)</f>
        <v/>
      </c>
      <c r="F27" s="3" t="str">
        <f>IF('Données mesurées'!H27="","",'Données mesurées'!H27)</f>
        <v/>
      </c>
      <c r="G27" s="3" t="str">
        <f>IF('Données mesurées'!L27="","",'Données mesurées'!L27)</f>
        <v/>
      </c>
      <c r="H27" s="3" t="str">
        <f>IF('Données mesurées'!P27="","",'Données mesurées'!P27)</f>
        <v/>
      </c>
      <c r="I27" s="3" t="str">
        <f>IF('Données mesurées'!T27="","",'Données mesurées'!T27)</f>
        <v/>
      </c>
      <c r="J27" s="3" t="str">
        <f>IF('Données mesurées'!X27="","",'Données mesurées'!X27)</f>
        <v/>
      </c>
      <c r="K27" s="7" t="str">
        <f>IF(Tableau1[[#This Row],[Âge (ans)]]=0,"",IF(Tableau1[[#This Row],[Sexe (H / F)]]="","",((4.95/IF(Résultats!D27="H",INDEX(hom,MATCH(C27,âge),1)-INDEX(hom,MATCH(C27,âge),2)*LOG(SUM(Résultats!G27:J27)),INDEX(fem,MATCH(C27,âge),1)-INDEX(fem,MATCH(C27,âge),2)*LOG(SUM(Résultats!G27:J27))))-4.5)*100))</f>
        <v/>
      </c>
      <c r="L27" s="7" t="str">
        <f>IF(AND(Tableau1[[#This Row],[Sexe (H / F)]]&lt;&gt;"h",Tableau1[[#This Row],[Sexe (H / F)]]&lt;&gt;"f"),"",IF(Tableau1[[#This Row],[Sexe (H / F)]]="","",'Données mesurées'!G27 * K27 / 100))</f>
        <v/>
      </c>
      <c r="M27" s="7" t="str">
        <f>IF('Données mesurées'!X27="","",Tableau1[[#This Row],[Poids (kg)]]-Tableau1[[#This Row],[MG (kg)]])</f>
        <v/>
      </c>
      <c r="N27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7">
        <f>SUM(Tableau1[[#This Row],[Biceps]:[Infra-scap.]])</f>
        <v>0</v>
      </c>
    </row>
    <row r="28" spans="2:16" x14ac:dyDescent="0.3">
      <c r="B28" s="16">
        <f>'Données mesurées'!B28</f>
        <v>44262</v>
      </c>
      <c r="C28" s="3" t="str">
        <f>IF('Données mesurées'!E28="","",'Données mesurées'!E28)</f>
        <v/>
      </c>
      <c r="D28" s="3" t="str">
        <f>IF('Données mesurées'!F28="","",'Données mesurées'!F28)</f>
        <v/>
      </c>
      <c r="E28" s="3" t="str">
        <f>IF('Données mesurées'!G28="","",'Données mesurées'!G28)</f>
        <v/>
      </c>
      <c r="F28" s="3" t="str">
        <f>IF('Données mesurées'!H28="","",'Données mesurées'!H28)</f>
        <v/>
      </c>
      <c r="G28" s="3" t="str">
        <f>IF('Données mesurées'!L28="","",'Données mesurées'!L28)</f>
        <v/>
      </c>
      <c r="H28" s="3" t="str">
        <f>IF('Données mesurées'!P28="","",'Données mesurées'!P28)</f>
        <v/>
      </c>
      <c r="I28" s="3" t="str">
        <f>IF('Données mesurées'!T28="","",'Données mesurées'!T28)</f>
        <v/>
      </c>
      <c r="J28" s="3" t="str">
        <f>IF('Données mesurées'!X28="","",'Données mesurées'!X28)</f>
        <v/>
      </c>
      <c r="K28" s="7" t="str">
        <f>IF(Tableau1[[#This Row],[Âge (ans)]]=0,"",IF(Tableau1[[#This Row],[Sexe (H / F)]]="","",((4.95/IF(Résultats!D28="H",INDEX(hom,MATCH(C28,âge),1)-INDEX(hom,MATCH(C28,âge),2)*LOG(SUM(Résultats!G28:J28)),INDEX(fem,MATCH(C28,âge),1)-INDEX(fem,MATCH(C28,âge),2)*LOG(SUM(Résultats!G28:J28))))-4.5)*100))</f>
        <v/>
      </c>
      <c r="L28" s="7" t="str">
        <f>IF(AND(Tableau1[[#This Row],[Sexe (H / F)]]&lt;&gt;"h",Tableau1[[#This Row],[Sexe (H / F)]]&lt;&gt;"f"),"",IF(Tableau1[[#This Row],[Sexe (H / F)]]="","",'Données mesurées'!G28 * K28 / 100))</f>
        <v/>
      </c>
      <c r="M28" s="7" t="str">
        <f>IF('Données mesurées'!X28="","",Tableau1[[#This Row],[Poids (kg)]]-Tableau1[[#This Row],[MG (kg)]])</f>
        <v/>
      </c>
      <c r="N28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8">
        <f>SUM(Tableau1[[#This Row],[Biceps]:[Infra-scap.]])</f>
        <v>0</v>
      </c>
    </row>
    <row r="29" spans="2:16" x14ac:dyDescent="0.3">
      <c r="B29" s="16">
        <f>'Données mesurées'!B29</f>
        <v>44269</v>
      </c>
      <c r="C29" s="3" t="str">
        <f>IF('Données mesurées'!E29="","",'Données mesurées'!E29)</f>
        <v/>
      </c>
      <c r="D29" s="3" t="str">
        <f>IF('Données mesurées'!F29="","",'Données mesurées'!F29)</f>
        <v/>
      </c>
      <c r="E29" s="3" t="str">
        <f>IF('Données mesurées'!G29="","",'Données mesurées'!G29)</f>
        <v/>
      </c>
      <c r="F29" s="3" t="str">
        <f>IF('Données mesurées'!H29="","",'Données mesurées'!H29)</f>
        <v/>
      </c>
      <c r="G29" s="3" t="str">
        <f>IF('Données mesurées'!L29="","",'Données mesurées'!L29)</f>
        <v/>
      </c>
      <c r="H29" s="3" t="str">
        <f>IF('Données mesurées'!P29="","",'Données mesurées'!P29)</f>
        <v/>
      </c>
      <c r="I29" s="3" t="str">
        <f>IF('Données mesurées'!T29="","",'Données mesurées'!T29)</f>
        <v/>
      </c>
      <c r="J29" s="3" t="str">
        <f>IF('Données mesurées'!X29="","",'Données mesurées'!X29)</f>
        <v/>
      </c>
      <c r="K29" s="7" t="str">
        <f>IF(Tableau1[[#This Row],[Âge (ans)]]=0,"",IF(Tableau1[[#This Row],[Sexe (H / F)]]="","",((4.95/IF(Résultats!D29="H",INDEX(hom,MATCH(C29,âge),1)-INDEX(hom,MATCH(C29,âge),2)*LOG(SUM(Résultats!G29:J29)),INDEX(fem,MATCH(C29,âge),1)-INDEX(fem,MATCH(C29,âge),2)*LOG(SUM(Résultats!G29:J29))))-4.5)*100))</f>
        <v/>
      </c>
      <c r="L29" s="7" t="str">
        <f>IF(AND(Tableau1[[#This Row],[Sexe (H / F)]]&lt;&gt;"h",Tableau1[[#This Row],[Sexe (H / F)]]&lt;&gt;"f"),"",IF(Tableau1[[#This Row],[Sexe (H / F)]]="","",'Données mesurées'!G29 * K29 / 100))</f>
        <v/>
      </c>
      <c r="M29" s="7" t="str">
        <f>IF('Données mesurées'!X29="","",Tableau1[[#This Row],[Poids (kg)]]-Tableau1[[#This Row],[MG (kg)]])</f>
        <v/>
      </c>
      <c r="N29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29">
        <f>SUM(Tableau1[[#This Row],[Biceps]:[Infra-scap.]])</f>
        <v>0</v>
      </c>
    </row>
    <row r="30" spans="2:16" x14ac:dyDescent="0.3">
      <c r="B30" s="16">
        <f>'Données mesurées'!B30</f>
        <v>44276</v>
      </c>
      <c r="C30" s="3" t="str">
        <f>IF('Données mesurées'!E30="","",'Données mesurées'!E30)</f>
        <v/>
      </c>
      <c r="D30" s="3" t="str">
        <f>IF('Données mesurées'!F30="","",'Données mesurées'!F30)</f>
        <v/>
      </c>
      <c r="E30" s="3" t="str">
        <f>IF('Données mesurées'!G30="","",'Données mesurées'!G30)</f>
        <v/>
      </c>
      <c r="F30" s="3" t="str">
        <f>IF('Données mesurées'!H30="","",'Données mesurées'!H30)</f>
        <v/>
      </c>
      <c r="G30" s="3" t="str">
        <f>IF('Données mesurées'!L30="","",'Données mesurées'!L30)</f>
        <v/>
      </c>
      <c r="H30" s="3" t="str">
        <f>IF('Données mesurées'!P30="","",'Données mesurées'!P30)</f>
        <v/>
      </c>
      <c r="I30" s="3" t="str">
        <f>IF('Données mesurées'!T30="","",'Données mesurées'!T30)</f>
        <v/>
      </c>
      <c r="J30" s="3" t="str">
        <f>IF('Données mesurées'!X30="","",'Données mesurées'!X30)</f>
        <v/>
      </c>
      <c r="K30" s="7" t="str">
        <f>IF(Tableau1[[#This Row],[Âge (ans)]]=0,"",IF(Tableau1[[#This Row],[Sexe (H / F)]]="","",((4.95/IF(Résultats!D30="H",INDEX(hom,MATCH(C30,âge),1)-INDEX(hom,MATCH(C30,âge),2)*LOG(SUM(Résultats!G30:J30)),INDEX(fem,MATCH(C30,âge),1)-INDEX(fem,MATCH(C30,âge),2)*LOG(SUM(Résultats!G30:J30))))-4.5)*100))</f>
        <v/>
      </c>
      <c r="L30" s="7" t="str">
        <f>IF(AND(Tableau1[[#This Row],[Sexe (H / F)]]&lt;&gt;"h",Tableau1[[#This Row],[Sexe (H / F)]]&lt;&gt;"f"),"",IF(Tableau1[[#This Row],[Sexe (H / F)]]="","",'Données mesurées'!G30 * K30 / 100))</f>
        <v/>
      </c>
      <c r="M30" s="7" t="str">
        <f>IF('Données mesurées'!X30="","",Tableau1[[#This Row],[Poids (kg)]]-Tableau1[[#This Row],[MG (kg)]])</f>
        <v/>
      </c>
      <c r="N30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0">
        <f>SUM(Tableau1[[#This Row],[Biceps]:[Infra-scap.]])</f>
        <v>0</v>
      </c>
    </row>
    <row r="31" spans="2:16" x14ac:dyDescent="0.3">
      <c r="B31" s="16">
        <f>'Données mesurées'!B31</f>
        <v>44283</v>
      </c>
      <c r="C31" s="3" t="str">
        <f>IF('Données mesurées'!E31="","",'Données mesurées'!E31)</f>
        <v/>
      </c>
      <c r="D31" s="3" t="str">
        <f>IF('Données mesurées'!F31="","",'Données mesurées'!F31)</f>
        <v/>
      </c>
      <c r="E31" s="3" t="str">
        <f>IF('Données mesurées'!G31="","",'Données mesurées'!G31)</f>
        <v/>
      </c>
      <c r="F31" s="3" t="str">
        <f>IF('Données mesurées'!H31="","",'Données mesurées'!H31)</f>
        <v/>
      </c>
      <c r="G31" s="3" t="str">
        <f>IF('Données mesurées'!L31="","",'Données mesurées'!L31)</f>
        <v/>
      </c>
      <c r="H31" s="3" t="str">
        <f>IF('Données mesurées'!P31="","",'Données mesurées'!P31)</f>
        <v/>
      </c>
      <c r="I31" s="3" t="str">
        <f>IF('Données mesurées'!T31="","",'Données mesurées'!T31)</f>
        <v/>
      </c>
      <c r="J31" s="3" t="str">
        <f>IF('Données mesurées'!X31="","",'Données mesurées'!X31)</f>
        <v/>
      </c>
      <c r="K31" s="7" t="str">
        <f>IF(Tableau1[[#This Row],[Âge (ans)]]=0,"",IF(Tableau1[[#This Row],[Sexe (H / F)]]="","",((4.95/IF(Résultats!D31="H",INDEX(hom,MATCH(C31,âge),1)-INDEX(hom,MATCH(C31,âge),2)*LOG(SUM(Résultats!G31:J31)),INDEX(fem,MATCH(C31,âge),1)-INDEX(fem,MATCH(C31,âge),2)*LOG(SUM(Résultats!G31:J31))))-4.5)*100))</f>
        <v/>
      </c>
      <c r="L31" s="7" t="str">
        <f>IF(AND(Tableau1[[#This Row],[Sexe (H / F)]]&lt;&gt;"h",Tableau1[[#This Row],[Sexe (H / F)]]&lt;&gt;"f"),"",IF(Tableau1[[#This Row],[Sexe (H / F)]]="","",'Données mesurées'!G31 * K31 / 100))</f>
        <v/>
      </c>
      <c r="M31" s="7" t="str">
        <f>IF('Données mesurées'!X31="","",Tableau1[[#This Row],[Poids (kg)]]-Tableau1[[#This Row],[MG (kg)]])</f>
        <v/>
      </c>
      <c r="N31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1">
        <f>SUM(Tableau1[[#This Row],[Biceps]:[Infra-scap.]])</f>
        <v>0</v>
      </c>
    </row>
    <row r="32" spans="2:16" x14ac:dyDescent="0.3">
      <c r="B32" s="16">
        <f>'Données mesurées'!B32</f>
        <v>44290</v>
      </c>
      <c r="C32" s="3" t="str">
        <f>IF('Données mesurées'!E32="","",'Données mesurées'!E32)</f>
        <v/>
      </c>
      <c r="D32" s="3" t="str">
        <f>IF('Données mesurées'!F32="","",'Données mesurées'!F32)</f>
        <v/>
      </c>
      <c r="E32" s="3" t="str">
        <f>IF('Données mesurées'!G32="","",'Données mesurées'!G32)</f>
        <v/>
      </c>
      <c r="F32" s="3" t="str">
        <f>IF('Données mesurées'!H32="","",'Données mesurées'!H32)</f>
        <v/>
      </c>
      <c r="G32" s="3" t="str">
        <f>IF('Données mesurées'!L32="","",'Données mesurées'!L32)</f>
        <v/>
      </c>
      <c r="H32" s="3" t="str">
        <f>IF('Données mesurées'!P32="","",'Données mesurées'!P32)</f>
        <v/>
      </c>
      <c r="I32" s="3" t="str">
        <f>IF('Données mesurées'!T32="","",'Données mesurées'!T32)</f>
        <v/>
      </c>
      <c r="J32" s="3" t="str">
        <f>IF('Données mesurées'!X32="","",'Données mesurées'!X32)</f>
        <v/>
      </c>
      <c r="K32" s="7" t="str">
        <f>IF(Tableau1[[#This Row],[Âge (ans)]]=0,"",IF(Tableau1[[#This Row],[Sexe (H / F)]]="","",((4.95/IF(Résultats!D32="H",INDEX(hom,MATCH(C32,âge),1)-INDEX(hom,MATCH(C32,âge),2)*LOG(SUM(Résultats!G32:J32)),INDEX(fem,MATCH(C32,âge),1)-INDEX(fem,MATCH(C32,âge),2)*LOG(SUM(Résultats!G32:J32))))-4.5)*100))</f>
        <v/>
      </c>
      <c r="L32" s="7" t="str">
        <f>IF(AND(Tableau1[[#This Row],[Sexe (H / F)]]&lt;&gt;"h",Tableau1[[#This Row],[Sexe (H / F)]]&lt;&gt;"f"),"",IF(Tableau1[[#This Row],[Sexe (H / F)]]="","",'Données mesurées'!G32 * K32 / 100))</f>
        <v/>
      </c>
      <c r="M32" s="7" t="str">
        <f>IF('Données mesurées'!X32="","",Tableau1[[#This Row],[Poids (kg)]]-Tableau1[[#This Row],[MG (kg)]])</f>
        <v/>
      </c>
      <c r="N32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2">
        <f>SUM(Tableau1[[#This Row],[Biceps]:[Infra-scap.]])</f>
        <v>0</v>
      </c>
    </row>
    <row r="33" spans="2:16" x14ac:dyDescent="0.3">
      <c r="B33" s="16">
        <f>'Données mesurées'!B33</f>
        <v>44297</v>
      </c>
      <c r="C33" s="3" t="str">
        <f>IF('Données mesurées'!E33="","",'Données mesurées'!E33)</f>
        <v/>
      </c>
      <c r="D33" s="3" t="str">
        <f>IF('Données mesurées'!F33="","",'Données mesurées'!F33)</f>
        <v/>
      </c>
      <c r="E33" s="3" t="str">
        <f>IF('Données mesurées'!G33="","",'Données mesurées'!G33)</f>
        <v/>
      </c>
      <c r="F33" s="3" t="str">
        <f>IF('Données mesurées'!H33="","",'Données mesurées'!H33)</f>
        <v/>
      </c>
      <c r="G33" s="3" t="str">
        <f>IF('Données mesurées'!L33="","",'Données mesurées'!L33)</f>
        <v/>
      </c>
      <c r="H33" s="3" t="str">
        <f>IF('Données mesurées'!P33="","",'Données mesurées'!P33)</f>
        <v/>
      </c>
      <c r="I33" s="3" t="str">
        <f>IF('Données mesurées'!T33="","",'Données mesurées'!T33)</f>
        <v/>
      </c>
      <c r="J33" s="3" t="str">
        <f>IF('Données mesurées'!X33="","",'Données mesurées'!X33)</f>
        <v/>
      </c>
      <c r="K33" s="7" t="str">
        <f>IF(Tableau1[[#This Row],[Âge (ans)]]=0,"",IF(Tableau1[[#This Row],[Sexe (H / F)]]="","",((4.95/IF(Résultats!D33="H",INDEX(hom,MATCH(C33,âge),1)-INDEX(hom,MATCH(C33,âge),2)*LOG(SUM(Résultats!G33:J33)),INDEX(fem,MATCH(C33,âge),1)-INDEX(fem,MATCH(C33,âge),2)*LOG(SUM(Résultats!G33:J33))))-4.5)*100))</f>
        <v/>
      </c>
      <c r="L33" s="7" t="str">
        <f>IF(AND(Tableau1[[#This Row],[Sexe (H / F)]]&lt;&gt;"h",Tableau1[[#This Row],[Sexe (H / F)]]&lt;&gt;"f"),"",IF(Tableau1[[#This Row],[Sexe (H / F)]]="","",'Données mesurées'!G33 * K33 / 100))</f>
        <v/>
      </c>
      <c r="M33" s="7" t="str">
        <f>IF('Données mesurées'!X33="","",Tableau1[[#This Row],[Poids (kg)]]-Tableau1[[#This Row],[MG (kg)]])</f>
        <v/>
      </c>
      <c r="N33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3">
        <f>SUM(Tableau1[[#This Row],[Biceps]:[Infra-scap.]])</f>
        <v>0</v>
      </c>
    </row>
    <row r="34" spans="2:16" x14ac:dyDescent="0.3">
      <c r="B34" s="16">
        <f>'Données mesurées'!B34</f>
        <v>44304</v>
      </c>
      <c r="C34" s="3" t="str">
        <f>IF('Données mesurées'!E34="","",'Données mesurées'!E34)</f>
        <v/>
      </c>
      <c r="D34" s="3" t="str">
        <f>IF('Données mesurées'!F34="","",'Données mesurées'!F34)</f>
        <v/>
      </c>
      <c r="E34" s="3" t="str">
        <f>IF('Données mesurées'!G34="","",'Données mesurées'!G34)</f>
        <v/>
      </c>
      <c r="F34" s="3" t="str">
        <f>IF('Données mesurées'!H34="","",'Données mesurées'!H34)</f>
        <v/>
      </c>
      <c r="G34" s="3" t="str">
        <f>IF('Données mesurées'!L34="","",'Données mesurées'!L34)</f>
        <v/>
      </c>
      <c r="H34" s="3" t="str">
        <f>IF('Données mesurées'!P34="","",'Données mesurées'!P34)</f>
        <v/>
      </c>
      <c r="I34" s="3" t="str">
        <f>IF('Données mesurées'!T34="","",'Données mesurées'!T34)</f>
        <v/>
      </c>
      <c r="J34" s="3" t="str">
        <f>IF('Données mesurées'!X34="","",'Données mesurées'!X34)</f>
        <v/>
      </c>
      <c r="K34" s="7" t="str">
        <f>IF(Tableau1[[#This Row],[Âge (ans)]]=0,"",IF(Tableau1[[#This Row],[Sexe (H / F)]]="","",((4.95/IF(Résultats!D34="H",INDEX(hom,MATCH(C34,âge),1)-INDEX(hom,MATCH(C34,âge),2)*LOG(SUM(Résultats!G34:J34)),INDEX(fem,MATCH(C34,âge),1)-INDEX(fem,MATCH(C34,âge),2)*LOG(SUM(Résultats!G34:J34))))-4.5)*100))</f>
        <v/>
      </c>
      <c r="L34" s="7" t="str">
        <f>IF(AND(Tableau1[[#This Row],[Sexe (H / F)]]&lt;&gt;"h",Tableau1[[#This Row],[Sexe (H / F)]]&lt;&gt;"f"),"",IF(Tableau1[[#This Row],[Sexe (H / F)]]="","",'Données mesurées'!G34 * K34 / 100))</f>
        <v/>
      </c>
      <c r="M34" s="7" t="str">
        <f>IF('Données mesurées'!X34="","",Tableau1[[#This Row],[Poids (kg)]]-Tableau1[[#This Row],[MG (kg)]])</f>
        <v/>
      </c>
      <c r="N34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4">
        <f>SUM(Tableau1[[#This Row],[Biceps]:[Infra-scap.]])</f>
        <v>0</v>
      </c>
    </row>
    <row r="35" spans="2:16" x14ac:dyDescent="0.3">
      <c r="B35" s="16">
        <f>'Données mesurées'!B35</f>
        <v>44311</v>
      </c>
      <c r="C35" s="3" t="str">
        <f>IF('Données mesurées'!E35="","",'Données mesurées'!E35)</f>
        <v/>
      </c>
      <c r="D35" s="3" t="str">
        <f>IF('Données mesurées'!F35="","",'Données mesurées'!F35)</f>
        <v/>
      </c>
      <c r="E35" s="3" t="str">
        <f>IF('Données mesurées'!G35="","",'Données mesurées'!G35)</f>
        <v/>
      </c>
      <c r="F35" s="3" t="str">
        <f>IF('Données mesurées'!H35="","",'Données mesurées'!H35)</f>
        <v/>
      </c>
      <c r="G35" s="3" t="str">
        <f>IF('Données mesurées'!L35="","",'Données mesurées'!L35)</f>
        <v/>
      </c>
      <c r="H35" s="3" t="str">
        <f>IF('Données mesurées'!P35="","",'Données mesurées'!P35)</f>
        <v/>
      </c>
      <c r="I35" s="3" t="str">
        <f>IF('Données mesurées'!T35="","",'Données mesurées'!T35)</f>
        <v/>
      </c>
      <c r="J35" s="3" t="str">
        <f>IF('Données mesurées'!X35="","",'Données mesurées'!X35)</f>
        <v/>
      </c>
      <c r="K35" s="7" t="str">
        <f>IF(Tableau1[[#This Row],[Âge (ans)]]=0,"",IF(Tableau1[[#This Row],[Sexe (H / F)]]="","",((4.95/IF(Résultats!D35="H",INDEX(hom,MATCH(C35,âge),1)-INDEX(hom,MATCH(C35,âge),2)*LOG(SUM(Résultats!G35:J35)),INDEX(fem,MATCH(C35,âge),1)-INDEX(fem,MATCH(C35,âge),2)*LOG(SUM(Résultats!G35:J35))))-4.5)*100))</f>
        <v/>
      </c>
      <c r="L35" s="7" t="str">
        <f>IF(AND(Tableau1[[#This Row],[Sexe (H / F)]]&lt;&gt;"h",Tableau1[[#This Row],[Sexe (H / F)]]&lt;&gt;"f"),"",IF(Tableau1[[#This Row],[Sexe (H / F)]]="","",'Données mesurées'!G35 * K35 / 100))</f>
        <v/>
      </c>
      <c r="M35" s="7" t="str">
        <f>IF('Données mesurées'!X35="","",Tableau1[[#This Row],[Poids (kg)]]-Tableau1[[#This Row],[MG (kg)]])</f>
        <v/>
      </c>
      <c r="N35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5">
        <f>SUM(Tableau1[[#This Row],[Biceps]:[Infra-scap.]])</f>
        <v>0</v>
      </c>
    </row>
    <row r="36" spans="2:16" x14ac:dyDescent="0.3">
      <c r="B36" s="16">
        <f>'Données mesurées'!B36</f>
        <v>44318</v>
      </c>
      <c r="C36" s="3" t="str">
        <f>IF('Données mesurées'!E36="","",'Données mesurées'!E36)</f>
        <v/>
      </c>
      <c r="D36" s="3" t="str">
        <f>IF('Données mesurées'!F36="","",'Données mesurées'!F36)</f>
        <v/>
      </c>
      <c r="E36" s="3" t="str">
        <f>IF('Données mesurées'!G36="","",'Données mesurées'!G36)</f>
        <v/>
      </c>
      <c r="F36" s="3" t="str">
        <f>IF('Données mesurées'!H36="","",'Données mesurées'!H36)</f>
        <v/>
      </c>
      <c r="G36" s="3" t="str">
        <f>IF('Données mesurées'!L36="","",'Données mesurées'!L36)</f>
        <v/>
      </c>
      <c r="H36" s="3" t="str">
        <f>IF('Données mesurées'!P36="","",'Données mesurées'!P36)</f>
        <v/>
      </c>
      <c r="I36" s="3" t="str">
        <f>IF('Données mesurées'!T36="","",'Données mesurées'!T36)</f>
        <v/>
      </c>
      <c r="J36" s="3" t="str">
        <f>IF('Données mesurées'!X36="","",'Données mesurées'!X36)</f>
        <v/>
      </c>
      <c r="K36" s="7" t="str">
        <f>IF(Tableau1[[#This Row],[Âge (ans)]]=0,"",IF(Tableau1[[#This Row],[Sexe (H / F)]]="","",((4.95/IF(Résultats!D36="H",INDEX(hom,MATCH(C36,âge),1)-INDEX(hom,MATCH(C36,âge),2)*LOG(SUM(Résultats!G36:J36)),INDEX(fem,MATCH(C36,âge),1)-INDEX(fem,MATCH(C36,âge),2)*LOG(SUM(Résultats!G36:J36))))-4.5)*100))</f>
        <v/>
      </c>
      <c r="L36" s="7" t="str">
        <f>IF(AND(Tableau1[[#This Row],[Sexe (H / F)]]&lt;&gt;"h",Tableau1[[#This Row],[Sexe (H / F)]]&lt;&gt;"f"),"",IF(Tableau1[[#This Row],[Sexe (H / F)]]="","",'Données mesurées'!G36 * K36 / 100))</f>
        <v/>
      </c>
      <c r="M36" s="7" t="str">
        <f>IF('Données mesurées'!X36="","",Tableau1[[#This Row],[Poids (kg)]]-Tableau1[[#This Row],[MG (kg)]])</f>
        <v/>
      </c>
      <c r="N36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6">
        <f>SUM(Tableau1[[#This Row],[Biceps]:[Infra-scap.]])</f>
        <v>0</v>
      </c>
    </row>
    <row r="37" spans="2:16" x14ac:dyDescent="0.3">
      <c r="B37" s="16">
        <f>'Données mesurées'!B37</f>
        <v>44325</v>
      </c>
      <c r="C37" s="3" t="str">
        <f>IF('Données mesurées'!E37="","",'Données mesurées'!E37)</f>
        <v/>
      </c>
      <c r="D37" s="3" t="str">
        <f>IF('Données mesurées'!F37="","",'Données mesurées'!F37)</f>
        <v/>
      </c>
      <c r="E37" s="3" t="str">
        <f>IF('Données mesurées'!G37="","",'Données mesurées'!G37)</f>
        <v/>
      </c>
      <c r="F37" s="3" t="str">
        <f>IF('Données mesurées'!H37="","",'Données mesurées'!H37)</f>
        <v/>
      </c>
      <c r="G37" s="3" t="str">
        <f>IF('Données mesurées'!L37="","",'Données mesurées'!L37)</f>
        <v/>
      </c>
      <c r="H37" s="3" t="str">
        <f>IF('Données mesurées'!P37="","",'Données mesurées'!P37)</f>
        <v/>
      </c>
      <c r="I37" s="3" t="str">
        <f>IF('Données mesurées'!T37="","",'Données mesurées'!T37)</f>
        <v/>
      </c>
      <c r="J37" s="3" t="str">
        <f>IF('Données mesurées'!X37="","",'Données mesurées'!X37)</f>
        <v/>
      </c>
      <c r="K37" s="7" t="str">
        <f>IF(Tableau1[[#This Row],[Âge (ans)]]=0,"",IF(Tableau1[[#This Row],[Sexe (H / F)]]="","",((4.95/IF(Résultats!D37="H",INDEX(hom,MATCH(C37,âge),1)-INDEX(hom,MATCH(C37,âge),2)*LOG(SUM(Résultats!G37:J37)),INDEX(fem,MATCH(C37,âge),1)-INDEX(fem,MATCH(C37,âge),2)*LOG(SUM(Résultats!G37:J37))))-4.5)*100))</f>
        <v/>
      </c>
      <c r="L37" s="7" t="str">
        <f>IF(AND(Tableau1[[#This Row],[Sexe (H / F)]]&lt;&gt;"h",Tableau1[[#This Row],[Sexe (H / F)]]&lt;&gt;"f"),"",IF(Tableau1[[#This Row],[Sexe (H / F)]]="","",'Données mesurées'!G37 * K37 / 100))</f>
        <v/>
      </c>
      <c r="M37" s="7" t="str">
        <f>IF('Données mesurées'!X37="","",Tableau1[[#This Row],[Poids (kg)]]-Tableau1[[#This Row],[MG (kg)]])</f>
        <v/>
      </c>
      <c r="N37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7">
        <f>SUM(Tableau1[[#This Row],[Biceps]:[Infra-scap.]])</f>
        <v>0</v>
      </c>
    </row>
    <row r="38" spans="2:16" x14ac:dyDescent="0.3">
      <c r="B38" s="16">
        <f>'Données mesurées'!B38</f>
        <v>44332</v>
      </c>
      <c r="C38" s="3" t="str">
        <f>IF('Données mesurées'!E38="","",'Données mesurées'!E38)</f>
        <v/>
      </c>
      <c r="D38" s="3" t="str">
        <f>IF('Données mesurées'!F38="","",'Données mesurées'!F38)</f>
        <v/>
      </c>
      <c r="E38" s="3" t="str">
        <f>IF('Données mesurées'!G38="","",'Données mesurées'!G38)</f>
        <v/>
      </c>
      <c r="F38" s="3" t="str">
        <f>IF('Données mesurées'!H38="","",'Données mesurées'!H38)</f>
        <v/>
      </c>
      <c r="G38" s="3" t="str">
        <f>IF('Données mesurées'!L38="","",'Données mesurées'!L38)</f>
        <v/>
      </c>
      <c r="H38" s="3" t="str">
        <f>IF('Données mesurées'!P38="","",'Données mesurées'!P38)</f>
        <v/>
      </c>
      <c r="I38" s="3" t="str">
        <f>IF('Données mesurées'!T38="","",'Données mesurées'!T38)</f>
        <v/>
      </c>
      <c r="J38" s="3" t="str">
        <f>IF('Données mesurées'!X38="","",'Données mesurées'!X38)</f>
        <v/>
      </c>
      <c r="K38" s="7" t="str">
        <f>IF(Tableau1[[#This Row],[Âge (ans)]]=0,"",IF(Tableau1[[#This Row],[Sexe (H / F)]]="","",((4.95/IF(Résultats!D38="H",INDEX(hom,MATCH(C38,âge),1)-INDEX(hom,MATCH(C38,âge),2)*LOG(SUM(Résultats!G38:J38)),INDEX(fem,MATCH(C38,âge),1)-INDEX(fem,MATCH(C38,âge),2)*LOG(SUM(Résultats!G38:J38))))-4.5)*100))</f>
        <v/>
      </c>
      <c r="L38" s="7" t="str">
        <f>IF(AND(Tableau1[[#This Row],[Sexe (H / F)]]&lt;&gt;"h",Tableau1[[#This Row],[Sexe (H / F)]]&lt;&gt;"f"),"",IF(Tableau1[[#This Row],[Sexe (H / F)]]="","",'Données mesurées'!G38 * K38 / 100))</f>
        <v/>
      </c>
      <c r="M38" s="7" t="str">
        <f>IF('Données mesurées'!X38="","",Tableau1[[#This Row],[Poids (kg)]]-Tableau1[[#This Row],[MG (kg)]])</f>
        <v/>
      </c>
      <c r="N38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8">
        <f>SUM(Tableau1[[#This Row],[Biceps]:[Infra-scap.]])</f>
        <v>0</v>
      </c>
    </row>
    <row r="39" spans="2:16" x14ac:dyDescent="0.3">
      <c r="B39" s="16">
        <f>'Données mesurées'!B39</f>
        <v>44339</v>
      </c>
      <c r="C39" s="3" t="str">
        <f>IF('Données mesurées'!E39="","",'Données mesurées'!E39)</f>
        <v/>
      </c>
      <c r="D39" s="3" t="str">
        <f>IF('Données mesurées'!F39="","",'Données mesurées'!F39)</f>
        <v/>
      </c>
      <c r="E39" s="3" t="str">
        <f>IF('Données mesurées'!G39="","",'Données mesurées'!G39)</f>
        <v/>
      </c>
      <c r="F39" s="3" t="str">
        <f>IF('Données mesurées'!H39="","",'Données mesurées'!H39)</f>
        <v/>
      </c>
      <c r="G39" s="3" t="str">
        <f>IF('Données mesurées'!L39="","",'Données mesurées'!L39)</f>
        <v/>
      </c>
      <c r="H39" s="3" t="str">
        <f>IF('Données mesurées'!P39="","",'Données mesurées'!P39)</f>
        <v/>
      </c>
      <c r="I39" s="3" t="str">
        <f>IF('Données mesurées'!T39="","",'Données mesurées'!T39)</f>
        <v/>
      </c>
      <c r="J39" s="3" t="str">
        <f>IF('Données mesurées'!X39="","",'Données mesurées'!X39)</f>
        <v/>
      </c>
      <c r="K39" s="7" t="str">
        <f>IF(Tableau1[[#This Row],[Âge (ans)]]=0,"",IF(Tableau1[[#This Row],[Sexe (H / F)]]="","",((4.95/IF(Résultats!D39="H",INDEX(hom,MATCH(C39,âge),1)-INDEX(hom,MATCH(C39,âge),2)*LOG(SUM(Résultats!G39:J39)),INDEX(fem,MATCH(C39,âge),1)-INDEX(fem,MATCH(C39,âge),2)*LOG(SUM(Résultats!G39:J39))))-4.5)*100))</f>
        <v/>
      </c>
      <c r="L39" s="7" t="str">
        <f>IF(AND(Tableau1[[#This Row],[Sexe (H / F)]]&lt;&gt;"h",Tableau1[[#This Row],[Sexe (H / F)]]&lt;&gt;"f"),"",IF(Tableau1[[#This Row],[Sexe (H / F)]]="","",'Données mesurées'!G39 * K39 / 100))</f>
        <v/>
      </c>
      <c r="M39" s="7" t="str">
        <f>IF('Données mesurées'!X39="","",Tableau1[[#This Row],[Poids (kg)]]-Tableau1[[#This Row],[MG (kg)]])</f>
        <v/>
      </c>
      <c r="N39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39">
        <f>SUM(Tableau1[[#This Row],[Biceps]:[Infra-scap.]])</f>
        <v>0</v>
      </c>
    </row>
    <row r="40" spans="2:16" x14ac:dyDescent="0.3">
      <c r="B40" s="16">
        <f>'Données mesurées'!B40</f>
        <v>44346</v>
      </c>
      <c r="C40" s="3" t="str">
        <f>IF('Données mesurées'!E40="","",'Données mesurées'!E40)</f>
        <v/>
      </c>
      <c r="D40" s="3" t="str">
        <f>IF('Données mesurées'!F40="","",'Données mesurées'!F40)</f>
        <v/>
      </c>
      <c r="E40" s="3" t="str">
        <f>IF('Données mesurées'!G40="","",'Données mesurées'!G40)</f>
        <v/>
      </c>
      <c r="F40" s="3" t="str">
        <f>IF('Données mesurées'!H40="","",'Données mesurées'!H40)</f>
        <v/>
      </c>
      <c r="G40" s="3" t="str">
        <f>IF('Données mesurées'!L40="","",'Données mesurées'!L40)</f>
        <v/>
      </c>
      <c r="H40" s="3" t="str">
        <f>IF('Données mesurées'!P40="","",'Données mesurées'!P40)</f>
        <v/>
      </c>
      <c r="I40" s="3" t="str">
        <f>IF('Données mesurées'!T40="","",'Données mesurées'!T40)</f>
        <v/>
      </c>
      <c r="J40" s="3" t="str">
        <f>IF('Données mesurées'!X40="","",'Données mesurées'!X40)</f>
        <v/>
      </c>
      <c r="K40" s="7" t="str">
        <f>IF(Tableau1[[#This Row],[Âge (ans)]]=0,"",IF(Tableau1[[#This Row],[Sexe (H / F)]]="","",((4.95/IF(Résultats!D40="H",INDEX(hom,MATCH(C40,âge),1)-INDEX(hom,MATCH(C40,âge),2)*LOG(SUM(Résultats!G40:J40)),INDEX(fem,MATCH(C40,âge),1)-INDEX(fem,MATCH(C40,âge),2)*LOG(SUM(Résultats!G40:J40))))-4.5)*100))</f>
        <v/>
      </c>
      <c r="L40" s="7" t="str">
        <f>IF(AND(Tableau1[[#This Row],[Sexe (H / F)]]&lt;&gt;"h",Tableau1[[#This Row],[Sexe (H / F)]]&lt;&gt;"f"),"",IF(Tableau1[[#This Row],[Sexe (H / F)]]="","",'Données mesurées'!G40 * K40 / 100))</f>
        <v/>
      </c>
      <c r="M40" s="7" t="str">
        <f>IF('Données mesurées'!X40="","",Tableau1[[#This Row],[Poids (kg)]]-Tableau1[[#This Row],[MG (kg)]])</f>
        <v/>
      </c>
      <c r="N40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0">
        <f>SUM(Tableau1[[#This Row],[Biceps]:[Infra-scap.]])</f>
        <v>0</v>
      </c>
    </row>
    <row r="41" spans="2:16" x14ac:dyDescent="0.3">
      <c r="B41" s="16">
        <f>'Données mesurées'!B41</f>
        <v>44353</v>
      </c>
      <c r="C41" s="3" t="str">
        <f>IF('Données mesurées'!E41="","",'Données mesurées'!E41)</f>
        <v/>
      </c>
      <c r="D41" s="3" t="str">
        <f>IF('Données mesurées'!F41="","",'Données mesurées'!F41)</f>
        <v/>
      </c>
      <c r="E41" s="3" t="str">
        <f>IF('Données mesurées'!G41="","",'Données mesurées'!G41)</f>
        <v/>
      </c>
      <c r="F41" s="3" t="str">
        <f>IF('Données mesurées'!H41="","",'Données mesurées'!H41)</f>
        <v/>
      </c>
      <c r="G41" s="3" t="str">
        <f>IF('Données mesurées'!L41="","",'Données mesurées'!L41)</f>
        <v/>
      </c>
      <c r="H41" s="3" t="str">
        <f>IF('Données mesurées'!P41="","",'Données mesurées'!P41)</f>
        <v/>
      </c>
      <c r="I41" s="3" t="str">
        <f>IF('Données mesurées'!T41="","",'Données mesurées'!T41)</f>
        <v/>
      </c>
      <c r="J41" s="3" t="str">
        <f>IF('Données mesurées'!X41="","",'Données mesurées'!X41)</f>
        <v/>
      </c>
      <c r="K41" s="7" t="str">
        <f>IF(Tableau1[[#This Row],[Âge (ans)]]=0,"",IF(Tableau1[[#This Row],[Sexe (H / F)]]="","",((4.95/IF(Résultats!D41="H",INDEX(hom,MATCH(C41,âge),1)-INDEX(hom,MATCH(C41,âge),2)*LOG(SUM(Résultats!G41:J41)),INDEX(fem,MATCH(C41,âge),1)-INDEX(fem,MATCH(C41,âge),2)*LOG(SUM(Résultats!G41:J41))))-4.5)*100))</f>
        <v/>
      </c>
      <c r="L41" s="7" t="str">
        <f>IF(AND(Tableau1[[#This Row],[Sexe (H / F)]]&lt;&gt;"h",Tableau1[[#This Row],[Sexe (H / F)]]&lt;&gt;"f"),"",IF(Tableau1[[#This Row],[Sexe (H / F)]]="","",'Données mesurées'!G41 * K41 / 100))</f>
        <v/>
      </c>
      <c r="M41" s="7" t="str">
        <f>IF('Données mesurées'!X41="","",Tableau1[[#This Row],[Poids (kg)]]-Tableau1[[#This Row],[MG (kg)]])</f>
        <v/>
      </c>
      <c r="N41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1">
        <f>SUM(Tableau1[[#This Row],[Biceps]:[Infra-scap.]])</f>
        <v>0</v>
      </c>
    </row>
    <row r="42" spans="2:16" x14ac:dyDescent="0.3">
      <c r="B42" s="16">
        <f>'Données mesurées'!B42</f>
        <v>44360</v>
      </c>
      <c r="C42" s="3" t="str">
        <f>IF('Données mesurées'!E42="","",'Données mesurées'!E42)</f>
        <v/>
      </c>
      <c r="D42" s="3" t="str">
        <f>IF('Données mesurées'!F42="","",'Données mesurées'!F42)</f>
        <v/>
      </c>
      <c r="E42" s="3" t="str">
        <f>IF('Données mesurées'!G42="","",'Données mesurées'!G42)</f>
        <v/>
      </c>
      <c r="F42" s="3" t="str">
        <f>IF('Données mesurées'!H42="","",'Données mesurées'!H42)</f>
        <v/>
      </c>
      <c r="G42" s="3" t="str">
        <f>IF('Données mesurées'!L42="","",'Données mesurées'!L42)</f>
        <v/>
      </c>
      <c r="H42" s="3" t="str">
        <f>IF('Données mesurées'!P42="","",'Données mesurées'!P42)</f>
        <v/>
      </c>
      <c r="I42" s="3" t="str">
        <f>IF('Données mesurées'!T42="","",'Données mesurées'!T42)</f>
        <v/>
      </c>
      <c r="J42" s="3" t="str">
        <f>IF('Données mesurées'!X42="","",'Données mesurées'!X42)</f>
        <v/>
      </c>
      <c r="K42" s="7" t="str">
        <f>IF(Tableau1[[#This Row],[Âge (ans)]]=0,"",IF(Tableau1[[#This Row],[Sexe (H / F)]]="","",((4.95/IF(Résultats!D42="H",INDEX(hom,MATCH(C42,âge),1)-INDEX(hom,MATCH(C42,âge),2)*LOG(SUM(Résultats!G42:J42)),INDEX(fem,MATCH(C42,âge),1)-INDEX(fem,MATCH(C42,âge),2)*LOG(SUM(Résultats!G42:J42))))-4.5)*100))</f>
        <v/>
      </c>
      <c r="L42" s="7" t="str">
        <f>IF(AND(Tableau1[[#This Row],[Sexe (H / F)]]&lt;&gt;"h",Tableau1[[#This Row],[Sexe (H / F)]]&lt;&gt;"f"),"",IF(Tableau1[[#This Row],[Sexe (H / F)]]="","",'Données mesurées'!G42 * K42 / 100))</f>
        <v/>
      </c>
      <c r="M42" s="7" t="str">
        <f>IF('Données mesurées'!X42="","",Tableau1[[#This Row],[Poids (kg)]]-Tableau1[[#This Row],[MG (kg)]])</f>
        <v/>
      </c>
      <c r="N42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2">
        <f>SUM(Tableau1[[#This Row],[Biceps]:[Infra-scap.]])</f>
        <v>0</v>
      </c>
    </row>
    <row r="43" spans="2:16" x14ac:dyDescent="0.3">
      <c r="B43" s="16">
        <f>'Données mesurées'!B43</f>
        <v>44367</v>
      </c>
      <c r="C43" s="3" t="str">
        <f>IF('Données mesurées'!E43="","",'Données mesurées'!E43)</f>
        <v/>
      </c>
      <c r="D43" s="3" t="str">
        <f>IF('Données mesurées'!F43="","",'Données mesurées'!F43)</f>
        <v/>
      </c>
      <c r="E43" s="3" t="str">
        <f>IF('Données mesurées'!G43="","",'Données mesurées'!G43)</f>
        <v/>
      </c>
      <c r="F43" s="3" t="str">
        <f>IF('Données mesurées'!H43="","",'Données mesurées'!H43)</f>
        <v/>
      </c>
      <c r="G43" s="3" t="str">
        <f>IF('Données mesurées'!L43="","",'Données mesurées'!L43)</f>
        <v/>
      </c>
      <c r="H43" s="3" t="str">
        <f>IF('Données mesurées'!P43="","",'Données mesurées'!P43)</f>
        <v/>
      </c>
      <c r="I43" s="3" t="str">
        <f>IF('Données mesurées'!T43="","",'Données mesurées'!T43)</f>
        <v/>
      </c>
      <c r="J43" s="3" t="str">
        <f>IF('Données mesurées'!X43="","",'Données mesurées'!X43)</f>
        <v/>
      </c>
      <c r="K43" s="7" t="str">
        <f>IF(Tableau1[[#This Row],[Âge (ans)]]=0,"",IF(Tableau1[[#This Row],[Sexe (H / F)]]="","",((4.95/IF(Résultats!D43="H",INDEX(hom,MATCH(C43,âge),1)-INDEX(hom,MATCH(C43,âge),2)*LOG(SUM(Résultats!G43:J43)),INDEX(fem,MATCH(C43,âge),1)-INDEX(fem,MATCH(C43,âge),2)*LOG(SUM(Résultats!G43:J43))))-4.5)*100))</f>
        <v/>
      </c>
      <c r="L43" s="7" t="str">
        <f>IF(AND(Tableau1[[#This Row],[Sexe (H / F)]]&lt;&gt;"h",Tableau1[[#This Row],[Sexe (H / F)]]&lt;&gt;"f"),"",IF(Tableau1[[#This Row],[Sexe (H / F)]]="","",'Données mesurées'!G43 * K43 / 100))</f>
        <v/>
      </c>
      <c r="M43" s="7" t="str">
        <f>IF('Données mesurées'!X43="","",Tableau1[[#This Row],[Poids (kg)]]-Tableau1[[#This Row],[MG (kg)]])</f>
        <v/>
      </c>
      <c r="N43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3">
        <f>SUM(Tableau1[[#This Row],[Biceps]:[Infra-scap.]])</f>
        <v>0</v>
      </c>
    </row>
    <row r="44" spans="2:16" x14ac:dyDescent="0.3">
      <c r="B44" s="16">
        <f>'Données mesurées'!B44</f>
        <v>44374</v>
      </c>
      <c r="C44" s="3" t="str">
        <f>IF('Données mesurées'!E44="","",'Données mesurées'!E44)</f>
        <v/>
      </c>
      <c r="D44" s="3" t="str">
        <f>IF('Données mesurées'!F44="","",'Données mesurées'!F44)</f>
        <v/>
      </c>
      <c r="E44" s="3" t="str">
        <f>IF('Données mesurées'!G44="","",'Données mesurées'!G44)</f>
        <v/>
      </c>
      <c r="F44" s="3" t="str">
        <f>IF('Données mesurées'!H44="","",'Données mesurées'!H44)</f>
        <v/>
      </c>
      <c r="G44" s="3" t="str">
        <f>IF('Données mesurées'!L44="","",'Données mesurées'!L44)</f>
        <v/>
      </c>
      <c r="H44" s="3" t="str">
        <f>IF('Données mesurées'!P44="","",'Données mesurées'!P44)</f>
        <v/>
      </c>
      <c r="I44" s="3" t="str">
        <f>IF('Données mesurées'!T44="","",'Données mesurées'!T44)</f>
        <v/>
      </c>
      <c r="J44" s="3" t="str">
        <f>IF('Données mesurées'!X44="","",'Données mesurées'!X44)</f>
        <v/>
      </c>
      <c r="K44" s="7" t="str">
        <f>IF(Tableau1[[#This Row],[Âge (ans)]]=0,"",IF(Tableau1[[#This Row],[Sexe (H / F)]]="","",((4.95/IF(Résultats!D44="H",INDEX(hom,MATCH(C44,âge),1)-INDEX(hom,MATCH(C44,âge),2)*LOG(SUM(Résultats!G44:J44)),INDEX(fem,MATCH(C44,âge),1)-INDEX(fem,MATCH(C44,âge),2)*LOG(SUM(Résultats!G44:J44))))-4.5)*100))</f>
        <v/>
      </c>
      <c r="L44" s="7" t="str">
        <f>IF(AND(Tableau1[[#This Row],[Sexe (H / F)]]&lt;&gt;"h",Tableau1[[#This Row],[Sexe (H / F)]]&lt;&gt;"f"),"",IF(Tableau1[[#This Row],[Sexe (H / F)]]="","",'Données mesurées'!G44 * K44 / 100))</f>
        <v/>
      </c>
      <c r="M44" s="7" t="str">
        <f>IF('Données mesurées'!X44="","",Tableau1[[#This Row],[Poids (kg)]]-Tableau1[[#This Row],[MG (kg)]])</f>
        <v/>
      </c>
      <c r="N44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4">
        <f>SUM(Tableau1[[#This Row],[Biceps]:[Infra-scap.]])</f>
        <v>0</v>
      </c>
    </row>
    <row r="45" spans="2:16" x14ac:dyDescent="0.3">
      <c r="B45" s="16">
        <f>'Données mesurées'!B45</f>
        <v>44381</v>
      </c>
      <c r="C45" s="3" t="str">
        <f>IF('Données mesurées'!E45="","",'Données mesurées'!E45)</f>
        <v/>
      </c>
      <c r="D45" s="3" t="str">
        <f>IF('Données mesurées'!F45="","",'Données mesurées'!F45)</f>
        <v/>
      </c>
      <c r="E45" s="3" t="str">
        <f>IF('Données mesurées'!G45="","",'Données mesurées'!G45)</f>
        <v/>
      </c>
      <c r="F45" s="3" t="str">
        <f>IF('Données mesurées'!H45="","",'Données mesurées'!H45)</f>
        <v/>
      </c>
      <c r="G45" s="3" t="str">
        <f>IF('Données mesurées'!L45="","",'Données mesurées'!L45)</f>
        <v/>
      </c>
      <c r="H45" s="3" t="str">
        <f>IF('Données mesurées'!P45="","",'Données mesurées'!P45)</f>
        <v/>
      </c>
      <c r="I45" s="3" t="str">
        <f>IF('Données mesurées'!T45="","",'Données mesurées'!T45)</f>
        <v/>
      </c>
      <c r="J45" s="3" t="str">
        <f>IF('Données mesurées'!X45="","",'Données mesurées'!X45)</f>
        <v/>
      </c>
      <c r="K45" s="7" t="str">
        <f>IF(Tableau1[[#This Row],[Âge (ans)]]=0,"",IF(Tableau1[[#This Row],[Sexe (H / F)]]="","",((4.95/IF(Résultats!D45="H",INDEX(hom,MATCH(C45,âge),1)-INDEX(hom,MATCH(C45,âge),2)*LOG(SUM(Résultats!G45:J45)),INDEX(fem,MATCH(C45,âge),1)-INDEX(fem,MATCH(C45,âge),2)*LOG(SUM(Résultats!G45:J45))))-4.5)*100))</f>
        <v/>
      </c>
      <c r="L45" s="7" t="str">
        <f>IF(AND(Tableau1[[#This Row],[Sexe (H / F)]]&lt;&gt;"h",Tableau1[[#This Row],[Sexe (H / F)]]&lt;&gt;"f"),"",IF(Tableau1[[#This Row],[Sexe (H / F)]]="","",'Données mesurées'!G45 * K45 / 100))</f>
        <v/>
      </c>
      <c r="M45" s="7" t="str">
        <f>IF('Données mesurées'!X45="","",Tableau1[[#This Row],[Poids (kg)]]-Tableau1[[#This Row],[MG (kg)]])</f>
        <v/>
      </c>
      <c r="N45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5">
        <f>SUM(Tableau1[[#This Row],[Biceps]:[Infra-scap.]])</f>
        <v>0</v>
      </c>
    </row>
    <row r="46" spans="2:16" x14ac:dyDescent="0.3">
      <c r="B46" s="16">
        <f>'Données mesurées'!B46</f>
        <v>44388</v>
      </c>
      <c r="C46" s="3" t="str">
        <f>IF('Données mesurées'!E46="","",'Données mesurées'!E46)</f>
        <v/>
      </c>
      <c r="D46" s="3" t="str">
        <f>IF('Données mesurées'!F46="","",'Données mesurées'!F46)</f>
        <v/>
      </c>
      <c r="E46" s="3" t="str">
        <f>IF('Données mesurées'!G46="","",'Données mesurées'!G46)</f>
        <v/>
      </c>
      <c r="F46" s="3" t="str">
        <f>IF('Données mesurées'!H46="","",'Données mesurées'!H46)</f>
        <v/>
      </c>
      <c r="G46" s="3" t="str">
        <f>IF('Données mesurées'!L46="","",'Données mesurées'!L46)</f>
        <v/>
      </c>
      <c r="H46" s="3" t="str">
        <f>IF('Données mesurées'!P46="","",'Données mesurées'!P46)</f>
        <v/>
      </c>
      <c r="I46" s="3" t="str">
        <f>IF('Données mesurées'!T46="","",'Données mesurées'!T46)</f>
        <v/>
      </c>
      <c r="J46" s="3" t="str">
        <f>IF('Données mesurées'!X46="","",'Données mesurées'!X46)</f>
        <v/>
      </c>
      <c r="K46" s="7" t="str">
        <f>IF(Tableau1[[#This Row],[Âge (ans)]]=0,"",IF(Tableau1[[#This Row],[Sexe (H / F)]]="","",((4.95/IF(Résultats!D46="H",INDEX(hom,MATCH(C46,âge),1)-INDEX(hom,MATCH(C46,âge),2)*LOG(SUM(Résultats!G46:J46)),INDEX(fem,MATCH(C46,âge),1)-INDEX(fem,MATCH(C46,âge),2)*LOG(SUM(Résultats!G46:J46))))-4.5)*100))</f>
        <v/>
      </c>
      <c r="L46" s="7" t="str">
        <f>IF(AND(Tableau1[[#This Row],[Sexe (H / F)]]&lt;&gt;"h",Tableau1[[#This Row],[Sexe (H / F)]]&lt;&gt;"f"),"",IF(Tableau1[[#This Row],[Sexe (H / F)]]="","",'Données mesurées'!G46 * K46 / 100))</f>
        <v/>
      </c>
      <c r="M46" s="7" t="str">
        <f>IF('Données mesurées'!X46="","",Tableau1[[#This Row],[Poids (kg)]]-Tableau1[[#This Row],[MG (kg)]])</f>
        <v/>
      </c>
      <c r="N46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6">
        <f>SUM(Tableau1[[#This Row],[Biceps]:[Infra-scap.]])</f>
        <v>0</v>
      </c>
    </row>
    <row r="47" spans="2:16" x14ac:dyDescent="0.3">
      <c r="B47" s="16">
        <f>'Données mesurées'!B47</f>
        <v>44395</v>
      </c>
      <c r="C47" s="3" t="str">
        <f>IF('Données mesurées'!E47="","",'Données mesurées'!E47)</f>
        <v/>
      </c>
      <c r="D47" s="3" t="str">
        <f>IF('Données mesurées'!F47="","",'Données mesurées'!F47)</f>
        <v/>
      </c>
      <c r="E47" s="3" t="str">
        <f>IF('Données mesurées'!G47="","",'Données mesurées'!G47)</f>
        <v/>
      </c>
      <c r="F47" s="3" t="str">
        <f>IF('Données mesurées'!H47="","",'Données mesurées'!H47)</f>
        <v/>
      </c>
      <c r="G47" s="3" t="str">
        <f>IF('Données mesurées'!L47="","",'Données mesurées'!L47)</f>
        <v/>
      </c>
      <c r="H47" s="3" t="str">
        <f>IF('Données mesurées'!P47="","",'Données mesurées'!P47)</f>
        <v/>
      </c>
      <c r="I47" s="3" t="str">
        <f>IF('Données mesurées'!T47="","",'Données mesurées'!T47)</f>
        <v/>
      </c>
      <c r="J47" s="3" t="str">
        <f>IF('Données mesurées'!X47="","",'Données mesurées'!X47)</f>
        <v/>
      </c>
      <c r="K47" s="7" t="str">
        <f>IF(Tableau1[[#This Row],[Âge (ans)]]=0,"",IF(Tableau1[[#This Row],[Sexe (H / F)]]="","",((4.95/IF(Résultats!D47="H",INDEX(hom,MATCH(C47,âge),1)-INDEX(hom,MATCH(C47,âge),2)*LOG(SUM(Résultats!G47:J47)),INDEX(fem,MATCH(C47,âge),1)-INDEX(fem,MATCH(C47,âge),2)*LOG(SUM(Résultats!G47:J47))))-4.5)*100))</f>
        <v/>
      </c>
      <c r="L47" s="7" t="str">
        <f>IF(AND(Tableau1[[#This Row],[Sexe (H / F)]]&lt;&gt;"h",Tableau1[[#This Row],[Sexe (H / F)]]&lt;&gt;"f"),"",IF(Tableau1[[#This Row],[Sexe (H / F)]]="","",'Données mesurées'!G47 * K47 / 100))</f>
        <v/>
      </c>
      <c r="M47" s="7" t="str">
        <f>IF('Données mesurées'!X47="","",Tableau1[[#This Row],[Poids (kg)]]-Tableau1[[#This Row],[MG (kg)]])</f>
        <v/>
      </c>
      <c r="N47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7">
        <f>SUM(Tableau1[[#This Row],[Biceps]:[Infra-scap.]])</f>
        <v>0</v>
      </c>
    </row>
    <row r="48" spans="2:16" x14ac:dyDescent="0.3">
      <c r="B48" s="16">
        <f>'Données mesurées'!B48</f>
        <v>44402</v>
      </c>
      <c r="C48" s="3" t="str">
        <f>IF('Données mesurées'!E48="","",'Données mesurées'!E48)</f>
        <v/>
      </c>
      <c r="D48" s="3" t="str">
        <f>IF('Données mesurées'!F48="","",'Données mesurées'!F48)</f>
        <v/>
      </c>
      <c r="E48" s="3" t="str">
        <f>IF('Données mesurées'!G48="","",'Données mesurées'!G48)</f>
        <v/>
      </c>
      <c r="F48" s="3" t="str">
        <f>IF('Données mesurées'!H48="","",'Données mesurées'!H48)</f>
        <v/>
      </c>
      <c r="G48" s="3" t="str">
        <f>IF('Données mesurées'!L48="","",'Données mesurées'!L48)</f>
        <v/>
      </c>
      <c r="H48" s="3" t="str">
        <f>IF('Données mesurées'!P48="","",'Données mesurées'!P48)</f>
        <v/>
      </c>
      <c r="I48" s="3" t="str">
        <f>IF('Données mesurées'!T48="","",'Données mesurées'!T48)</f>
        <v/>
      </c>
      <c r="J48" s="3" t="str">
        <f>IF('Données mesurées'!X48="","",'Données mesurées'!X48)</f>
        <v/>
      </c>
      <c r="K48" s="7" t="str">
        <f>IF(Tableau1[[#This Row],[Âge (ans)]]=0,"",IF(Tableau1[[#This Row],[Sexe (H / F)]]="","",((4.95/IF(Résultats!D48="H",INDEX(hom,MATCH(C48,âge),1)-INDEX(hom,MATCH(C48,âge),2)*LOG(SUM(Résultats!G48:J48)),INDEX(fem,MATCH(C48,âge),1)-INDEX(fem,MATCH(C48,âge),2)*LOG(SUM(Résultats!G48:J48))))-4.5)*100))</f>
        <v/>
      </c>
      <c r="L48" s="7" t="str">
        <f>IF(AND(Tableau1[[#This Row],[Sexe (H / F)]]&lt;&gt;"h",Tableau1[[#This Row],[Sexe (H / F)]]&lt;&gt;"f"),"",IF(Tableau1[[#This Row],[Sexe (H / F)]]="","",'Données mesurées'!G48 * K48 / 100))</f>
        <v/>
      </c>
      <c r="M48" s="7" t="str">
        <f>IF('Données mesurées'!X48="","",Tableau1[[#This Row],[Poids (kg)]]-Tableau1[[#This Row],[MG (kg)]])</f>
        <v/>
      </c>
      <c r="N48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8">
        <f>SUM(Tableau1[[#This Row],[Biceps]:[Infra-scap.]])</f>
        <v>0</v>
      </c>
    </row>
    <row r="49" spans="2:16" x14ac:dyDescent="0.3">
      <c r="B49" s="16">
        <f>'Données mesurées'!B49</f>
        <v>44409</v>
      </c>
      <c r="C49" s="3" t="str">
        <f>IF('Données mesurées'!E49="","",'Données mesurées'!E49)</f>
        <v/>
      </c>
      <c r="D49" s="3" t="str">
        <f>IF('Données mesurées'!F49="","",'Données mesurées'!F49)</f>
        <v/>
      </c>
      <c r="E49" s="3" t="str">
        <f>IF('Données mesurées'!G49="","",'Données mesurées'!G49)</f>
        <v/>
      </c>
      <c r="F49" s="3" t="str">
        <f>IF('Données mesurées'!H49="","",'Données mesurées'!H49)</f>
        <v/>
      </c>
      <c r="G49" s="3" t="str">
        <f>IF('Données mesurées'!L49="","",'Données mesurées'!L49)</f>
        <v/>
      </c>
      <c r="H49" s="3" t="str">
        <f>IF('Données mesurées'!P49="","",'Données mesurées'!P49)</f>
        <v/>
      </c>
      <c r="I49" s="3" t="str">
        <f>IF('Données mesurées'!T49="","",'Données mesurées'!T49)</f>
        <v/>
      </c>
      <c r="J49" s="3" t="str">
        <f>IF('Données mesurées'!X49="","",'Données mesurées'!X49)</f>
        <v/>
      </c>
      <c r="K49" s="7" t="str">
        <f>IF(Tableau1[[#This Row],[Âge (ans)]]=0,"",IF(Tableau1[[#This Row],[Sexe (H / F)]]="","",((4.95/IF(Résultats!D49="H",INDEX(hom,MATCH(C49,âge),1)-INDEX(hom,MATCH(C49,âge),2)*LOG(SUM(Résultats!G49:J49)),INDEX(fem,MATCH(C49,âge),1)-INDEX(fem,MATCH(C49,âge),2)*LOG(SUM(Résultats!G49:J49))))-4.5)*100))</f>
        <v/>
      </c>
      <c r="L49" s="7" t="str">
        <f>IF(AND(Tableau1[[#This Row],[Sexe (H / F)]]&lt;&gt;"h",Tableau1[[#This Row],[Sexe (H / F)]]&lt;&gt;"f"),"",IF(Tableau1[[#This Row],[Sexe (H / F)]]="","",'Données mesurées'!G49 * K49 / 100))</f>
        <v/>
      </c>
      <c r="M49" s="7" t="str">
        <f>IF('Données mesurées'!X49="","",Tableau1[[#This Row],[Poids (kg)]]-Tableau1[[#This Row],[MG (kg)]])</f>
        <v/>
      </c>
      <c r="N49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49">
        <f>SUM(Tableau1[[#This Row],[Biceps]:[Infra-scap.]])</f>
        <v>0</v>
      </c>
    </row>
    <row r="50" spans="2:16" x14ac:dyDescent="0.3">
      <c r="B50" s="16">
        <f>'Données mesurées'!B50</f>
        <v>44416</v>
      </c>
      <c r="C50" s="3" t="str">
        <f>IF('Données mesurées'!E50="","",'Données mesurées'!E50)</f>
        <v/>
      </c>
      <c r="D50" s="3" t="str">
        <f>IF('Données mesurées'!F50="","",'Données mesurées'!F50)</f>
        <v/>
      </c>
      <c r="E50" s="3" t="str">
        <f>IF('Données mesurées'!G50="","",'Données mesurées'!G50)</f>
        <v/>
      </c>
      <c r="F50" s="3" t="str">
        <f>IF('Données mesurées'!H50="","",'Données mesurées'!H50)</f>
        <v/>
      </c>
      <c r="G50" s="3" t="str">
        <f>IF('Données mesurées'!L50="","",'Données mesurées'!L50)</f>
        <v/>
      </c>
      <c r="H50" s="3" t="str">
        <f>IF('Données mesurées'!P50="","",'Données mesurées'!P50)</f>
        <v/>
      </c>
      <c r="I50" s="3" t="str">
        <f>IF('Données mesurées'!T50="","",'Données mesurées'!T50)</f>
        <v/>
      </c>
      <c r="J50" s="3" t="str">
        <f>IF('Données mesurées'!X50="","",'Données mesurées'!X50)</f>
        <v/>
      </c>
      <c r="K50" s="7" t="str">
        <f>IF(Tableau1[[#This Row],[Âge (ans)]]=0,"",IF(Tableau1[[#This Row],[Sexe (H / F)]]="","",((4.95/IF(Résultats!D50="H",INDEX(hom,MATCH(C50,âge),1)-INDEX(hom,MATCH(C50,âge),2)*LOG(SUM(Résultats!G50:J50)),INDEX(fem,MATCH(C50,âge),1)-INDEX(fem,MATCH(C50,âge),2)*LOG(SUM(Résultats!G50:J50))))-4.5)*100))</f>
        <v/>
      </c>
      <c r="L50" s="7" t="str">
        <f>IF(AND(Tableau1[[#This Row],[Sexe (H / F)]]&lt;&gt;"h",Tableau1[[#This Row],[Sexe (H / F)]]&lt;&gt;"f"),"",IF(Tableau1[[#This Row],[Sexe (H / F)]]="","",'Données mesurées'!G50 * K50 / 100))</f>
        <v/>
      </c>
      <c r="M50" s="7" t="str">
        <f>IF('Données mesurées'!X50="","",Tableau1[[#This Row],[Poids (kg)]]-Tableau1[[#This Row],[MG (kg)]])</f>
        <v/>
      </c>
      <c r="N50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0">
        <f>SUM(Tableau1[[#This Row],[Biceps]:[Infra-scap.]])</f>
        <v>0</v>
      </c>
    </row>
    <row r="51" spans="2:16" x14ac:dyDescent="0.3">
      <c r="B51" s="16">
        <f>'Données mesurées'!B51</f>
        <v>44423</v>
      </c>
      <c r="C51" s="3" t="str">
        <f>IF('Données mesurées'!E51="","",'Données mesurées'!E51)</f>
        <v/>
      </c>
      <c r="D51" s="3" t="str">
        <f>IF('Données mesurées'!F51="","",'Données mesurées'!F51)</f>
        <v/>
      </c>
      <c r="E51" s="3" t="str">
        <f>IF('Données mesurées'!G51="","",'Données mesurées'!G51)</f>
        <v/>
      </c>
      <c r="F51" s="3" t="str">
        <f>IF('Données mesurées'!H51="","",'Données mesurées'!H51)</f>
        <v/>
      </c>
      <c r="G51" s="3" t="str">
        <f>IF('Données mesurées'!L51="","",'Données mesurées'!L51)</f>
        <v/>
      </c>
      <c r="H51" s="3" t="str">
        <f>IF('Données mesurées'!P51="","",'Données mesurées'!P51)</f>
        <v/>
      </c>
      <c r="I51" s="3" t="str">
        <f>IF('Données mesurées'!T51="","",'Données mesurées'!T51)</f>
        <v/>
      </c>
      <c r="J51" s="3" t="str">
        <f>IF('Données mesurées'!X51="","",'Données mesurées'!X51)</f>
        <v/>
      </c>
      <c r="K51" s="7" t="str">
        <f>IF(Tableau1[[#This Row],[Âge (ans)]]=0,"",IF(Tableau1[[#This Row],[Sexe (H / F)]]="","",((4.95/IF(Résultats!D51="H",INDEX(hom,MATCH(C51,âge),1)-INDEX(hom,MATCH(C51,âge),2)*LOG(SUM(Résultats!G51:J51)),INDEX(fem,MATCH(C51,âge),1)-INDEX(fem,MATCH(C51,âge),2)*LOG(SUM(Résultats!G51:J51))))-4.5)*100))</f>
        <v/>
      </c>
      <c r="L51" s="7" t="str">
        <f>IF(AND(Tableau1[[#This Row],[Sexe (H / F)]]&lt;&gt;"h",Tableau1[[#This Row],[Sexe (H / F)]]&lt;&gt;"f"),"",IF(Tableau1[[#This Row],[Sexe (H / F)]]="","",'Données mesurées'!G51 * K51 / 100))</f>
        <v/>
      </c>
      <c r="M51" s="7" t="str">
        <f>IF('Données mesurées'!X51="","",Tableau1[[#This Row],[Poids (kg)]]-Tableau1[[#This Row],[MG (kg)]])</f>
        <v/>
      </c>
      <c r="N51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1">
        <f>SUM(Tableau1[[#This Row],[Biceps]:[Infra-scap.]])</f>
        <v>0</v>
      </c>
    </row>
    <row r="52" spans="2:16" x14ac:dyDescent="0.3">
      <c r="B52" s="16">
        <f>'Données mesurées'!B52</f>
        <v>44430</v>
      </c>
      <c r="C52" s="3" t="str">
        <f>IF('Données mesurées'!E52="","",'Données mesurées'!E52)</f>
        <v/>
      </c>
      <c r="D52" s="3" t="str">
        <f>IF('Données mesurées'!F52="","",'Données mesurées'!F52)</f>
        <v/>
      </c>
      <c r="E52" s="3" t="str">
        <f>IF('Données mesurées'!G52="","",'Données mesurées'!G52)</f>
        <v/>
      </c>
      <c r="F52" s="3" t="str">
        <f>IF('Données mesurées'!H52="","",'Données mesurées'!H52)</f>
        <v/>
      </c>
      <c r="G52" s="3" t="str">
        <f>IF('Données mesurées'!L52="","",'Données mesurées'!L52)</f>
        <v/>
      </c>
      <c r="H52" s="3" t="str">
        <f>IF('Données mesurées'!P52="","",'Données mesurées'!P52)</f>
        <v/>
      </c>
      <c r="I52" s="3" t="str">
        <f>IF('Données mesurées'!T52="","",'Données mesurées'!T52)</f>
        <v/>
      </c>
      <c r="J52" s="3" t="str">
        <f>IF('Données mesurées'!X52="","",'Données mesurées'!X52)</f>
        <v/>
      </c>
      <c r="K52" s="7" t="str">
        <f>IF(Tableau1[[#This Row],[Âge (ans)]]=0,"",IF(Tableau1[[#This Row],[Sexe (H / F)]]="","",((4.95/IF(Résultats!D52="H",INDEX(hom,MATCH(C52,âge),1)-INDEX(hom,MATCH(C52,âge),2)*LOG(SUM(Résultats!G52:J52)),INDEX(fem,MATCH(C52,âge),1)-INDEX(fem,MATCH(C52,âge),2)*LOG(SUM(Résultats!G52:J52))))-4.5)*100))</f>
        <v/>
      </c>
      <c r="L52" s="7" t="str">
        <f>IF(AND(Tableau1[[#This Row],[Sexe (H / F)]]&lt;&gt;"h",Tableau1[[#This Row],[Sexe (H / F)]]&lt;&gt;"f"),"",IF(Tableau1[[#This Row],[Sexe (H / F)]]="","",'Données mesurées'!G52 * K52 / 100))</f>
        <v/>
      </c>
      <c r="M52" s="7" t="str">
        <f>IF('Données mesurées'!X52="","",Tableau1[[#This Row],[Poids (kg)]]-Tableau1[[#This Row],[MG (kg)]])</f>
        <v/>
      </c>
      <c r="N52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2">
        <f>SUM(Tableau1[[#This Row],[Biceps]:[Infra-scap.]])</f>
        <v>0</v>
      </c>
    </row>
    <row r="53" spans="2:16" x14ac:dyDescent="0.3">
      <c r="B53" s="16">
        <f>'Données mesurées'!B53</f>
        <v>44437</v>
      </c>
      <c r="C53" s="3" t="str">
        <f>IF('Données mesurées'!E53="","",'Données mesurées'!E53)</f>
        <v/>
      </c>
      <c r="D53" s="3" t="str">
        <f>IF('Données mesurées'!F53="","",'Données mesurées'!F53)</f>
        <v/>
      </c>
      <c r="E53" s="3" t="str">
        <f>IF('Données mesurées'!G53="","",'Données mesurées'!G53)</f>
        <v/>
      </c>
      <c r="F53" s="3" t="str">
        <f>IF('Données mesurées'!H53="","",'Données mesurées'!H53)</f>
        <v/>
      </c>
      <c r="G53" s="3" t="str">
        <f>IF('Données mesurées'!L53="","",'Données mesurées'!L53)</f>
        <v/>
      </c>
      <c r="H53" s="3" t="str">
        <f>IF('Données mesurées'!P53="","",'Données mesurées'!P53)</f>
        <v/>
      </c>
      <c r="I53" s="3" t="str">
        <f>IF('Données mesurées'!T53="","",'Données mesurées'!T53)</f>
        <v/>
      </c>
      <c r="J53" s="3" t="str">
        <f>IF('Données mesurées'!X53="","",'Données mesurées'!X53)</f>
        <v/>
      </c>
      <c r="K53" s="7" t="str">
        <f>IF(Tableau1[[#This Row],[Âge (ans)]]=0,"",IF(Tableau1[[#This Row],[Sexe (H / F)]]="","",((4.95/IF(Résultats!D53="H",INDEX(hom,MATCH(C53,âge),1)-INDEX(hom,MATCH(C53,âge),2)*LOG(SUM(Résultats!G53:J53)),INDEX(fem,MATCH(C53,âge),1)-INDEX(fem,MATCH(C53,âge),2)*LOG(SUM(Résultats!G53:J53))))-4.5)*100))</f>
        <v/>
      </c>
      <c r="L53" s="7" t="str">
        <f>IF(AND(Tableau1[[#This Row],[Sexe (H / F)]]&lt;&gt;"h",Tableau1[[#This Row],[Sexe (H / F)]]&lt;&gt;"f"),"",IF(Tableau1[[#This Row],[Sexe (H / F)]]="","",'Données mesurées'!G53 * K53 / 100))</f>
        <v/>
      </c>
      <c r="M53" s="7" t="str">
        <f>IF('Données mesurées'!X53="","",Tableau1[[#This Row],[Poids (kg)]]-Tableau1[[#This Row],[MG (kg)]])</f>
        <v/>
      </c>
      <c r="N53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3">
        <f>SUM(Tableau1[[#This Row],[Biceps]:[Infra-scap.]])</f>
        <v>0</v>
      </c>
    </row>
    <row r="54" spans="2:16" x14ac:dyDescent="0.3">
      <c r="B54" s="16">
        <f>'Données mesurées'!B54</f>
        <v>44444</v>
      </c>
      <c r="C54" s="3" t="str">
        <f>IF('Données mesurées'!E54="","",'Données mesurées'!E54)</f>
        <v/>
      </c>
      <c r="D54" s="3" t="str">
        <f>IF('Données mesurées'!F54="","",'Données mesurées'!F54)</f>
        <v/>
      </c>
      <c r="E54" s="3" t="str">
        <f>IF('Données mesurées'!G54="","",'Données mesurées'!G54)</f>
        <v/>
      </c>
      <c r="F54" s="3" t="str">
        <f>IF('Données mesurées'!H54="","",'Données mesurées'!H54)</f>
        <v/>
      </c>
      <c r="G54" s="3" t="str">
        <f>IF('Données mesurées'!L54="","",'Données mesurées'!L54)</f>
        <v/>
      </c>
      <c r="H54" s="3" t="str">
        <f>IF('Données mesurées'!P54="","",'Données mesurées'!P54)</f>
        <v/>
      </c>
      <c r="I54" s="3" t="str">
        <f>IF('Données mesurées'!T54="","",'Données mesurées'!T54)</f>
        <v/>
      </c>
      <c r="J54" s="3" t="str">
        <f>IF('Données mesurées'!X54="","",'Données mesurées'!X54)</f>
        <v/>
      </c>
      <c r="K54" s="7" t="str">
        <f>IF(Tableau1[[#This Row],[Âge (ans)]]=0,"",IF(Tableau1[[#This Row],[Sexe (H / F)]]="","",((4.95/IF(Résultats!D54="H",INDEX(hom,MATCH(C54,âge),1)-INDEX(hom,MATCH(C54,âge),2)*LOG(SUM(Résultats!G54:J54)),INDEX(fem,MATCH(C54,âge),1)-INDEX(fem,MATCH(C54,âge),2)*LOG(SUM(Résultats!G54:J54))))-4.5)*100))</f>
        <v/>
      </c>
      <c r="L54" s="7" t="str">
        <f>IF(AND(Tableau1[[#This Row],[Sexe (H / F)]]&lt;&gt;"h",Tableau1[[#This Row],[Sexe (H / F)]]&lt;&gt;"f"),"",IF(Tableau1[[#This Row],[Sexe (H / F)]]="","",'Données mesurées'!G54 * K54 / 100))</f>
        <v/>
      </c>
      <c r="M54" s="7" t="str">
        <f>IF('Données mesurées'!X54="","",Tableau1[[#This Row],[Poids (kg)]]-Tableau1[[#This Row],[MG (kg)]])</f>
        <v/>
      </c>
      <c r="N54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4">
        <f>SUM(Tableau1[[#This Row],[Biceps]:[Infra-scap.]])</f>
        <v>0</v>
      </c>
    </row>
    <row r="55" spans="2:16" x14ac:dyDescent="0.3">
      <c r="B55" s="16">
        <f>'Données mesurées'!B55</f>
        <v>44451</v>
      </c>
      <c r="C55" s="3" t="str">
        <f>IF('Données mesurées'!E55="","",'Données mesurées'!E55)</f>
        <v/>
      </c>
      <c r="D55" s="3" t="str">
        <f>IF('Données mesurées'!F55="","",'Données mesurées'!F55)</f>
        <v/>
      </c>
      <c r="E55" s="3" t="str">
        <f>IF('Données mesurées'!G55="","",'Données mesurées'!G55)</f>
        <v/>
      </c>
      <c r="F55" s="3" t="str">
        <f>IF('Données mesurées'!H55="","",'Données mesurées'!H55)</f>
        <v/>
      </c>
      <c r="G55" s="3" t="str">
        <f>IF('Données mesurées'!L55="","",'Données mesurées'!L55)</f>
        <v/>
      </c>
      <c r="H55" s="3" t="str">
        <f>IF('Données mesurées'!P55="","",'Données mesurées'!P55)</f>
        <v/>
      </c>
      <c r="I55" s="3" t="str">
        <f>IF('Données mesurées'!T55="","",'Données mesurées'!T55)</f>
        <v/>
      </c>
      <c r="J55" s="3" t="str">
        <f>IF('Données mesurées'!X55="","",'Données mesurées'!X55)</f>
        <v/>
      </c>
      <c r="K55" s="7" t="str">
        <f>IF(Tableau1[[#This Row],[Âge (ans)]]=0,"",IF(Tableau1[[#This Row],[Sexe (H / F)]]="","",((4.95/IF(Résultats!D55="H",INDEX(hom,MATCH(C55,âge),1)-INDEX(hom,MATCH(C55,âge),2)*LOG(SUM(Résultats!G55:J55)),INDEX(fem,MATCH(C55,âge),1)-INDEX(fem,MATCH(C55,âge),2)*LOG(SUM(Résultats!G55:J55))))-4.5)*100))</f>
        <v/>
      </c>
      <c r="L55" s="7" t="str">
        <f>IF(AND(Tableau1[[#This Row],[Sexe (H / F)]]&lt;&gt;"h",Tableau1[[#This Row],[Sexe (H / F)]]&lt;&gt;"f"),"",IF(Tableau1[[#This Row],[Sexe (H / F)]]="","",'Données mesurées'!G55 * K55 / 100))</f>
        <v/>
      </c>
      <c r="M55" s="7" t="str">
        <f>IF('Données mesurées'!X55="","",Tableau1[[#This Row],[Poids (kg)]]-Tableau1[[#This Row],[MG (kg)]])</f>
        <v/>
      </c>
      <c r="N55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5">
        <f>SUM(Tableau1[[#This Row],[Biceps]:[Infra-scap.]])</f>
        <v>0</v>
      </c>
    </row>
    <row r="56" spans="2:16" x14ac:dyDescent="0.3">
      <c r="B56" s="16">
        <f>'Données mesurées'!B56</f>
        <v>44458</v>
      </c>
      <c r="C56" s="3" t="str">
        <f>IF('Données mesurées'!E56="","",'Données mesurées'!E56)</f>
        <v/>
      </c>
      <c r="D56" s="3" t="str">
        <f>IF('Données mesurées'!F56="","",'Données mesurées'!F56)</f>
        <v/>
      </c>
      <c r="E56" s="3" t="str">
        <f>IF('Données mesurées'!G56="","",'Données mesurées'!G56)</f>
        <v/>
      </c>
      <c r="F56" s="3" t="str">
        <f>IF('Données mesurées'!H56="","",'Données mesurées'!H56)</f>
        <v/>
      </c>
      <c r="G56" s="3" t="str">
        <f>IF('Données mesurées'!L56="","",'Données mesurées'!L56)</f>
        <v/>
      </c>
      <c r="H56" s="3" t="str">
        <f>IF('Données mesurées'!P56="","",'Données mesurées'!P56)</f>
        <v/>
      </c>
      <c r="I56" s="3" t="str">
        <f>IF('Données mesurées'!T56="","",'Données mesurées'!T56)</f>
        <v/>
      </c>
      <c r="J56" s="3" t="str">
        <f>IF('Données mesurées'!X56="","",'Données mesurées'!X56)</f>
        <v/>
      </c>
      <c r="K56" s="7" t="str">
        <f>IF(Tableau1[[#This Row],[Âge (ans)]]=0,"",IF(Tableau1[[#This Row],[Sexe (H / F)]]="","",((4.95/IF(Résultats!D56="H",INDEX(hom,MATCH(C56,âge),1)-INDEX(hom,MATCH(C56,âge),2)*LOG(SUM(Résultats!G56:J56)),INDEX(fem,MATCH(C56,âge),1)-INDEX(fem,MATCH(C56,âge),2)*LOG(SUM(Résultats!G56:J56))))-4.5)*100))</f>
        <v/>
      </c>
      <c r="L56" s="7" t="str">
        <f>IF(AND(Tableau1[[#This Row],[Sexe (H / F)]]&lt;&gt;"h",Tableau1[[#This Row],[Sexe (H / F)]]&lt;&gt;"f"),"",IF(Tableau1[[#This Row],[Sexe (H / F)]]="","",'Données mesurées'!G56 * K56 / 100))</f>
        <v/>
      </c>
      <c r="M56" s="7" t="str">
        <f>IF('Données mesurées'!X56="","",Tableau1[[#This Row],[Poids (kg)]]-Tableau1[[#This Row],[MG (kg)]])</f>
        <v/>
      </c>
      <c r="N56" s="3" t="str">
        <f>IF(Tableau1[[#This Row],[MG (%)]]="","",IF(Tableau1[[#This Row],[Sexe (H / F)]]="f",INDEX(résultat_femme,MATCH(Tableau1[[#This Row],[MG (%)]],Normes!$A$7:$A$43),MATCH(Tableau1[[#This Row],[Âge (ans)]],Normes!$I$6:$I$8)),INDEX(résultat_homme,MATCH(Tableau1[[#This Row],[MG (%)]],Normes!$A$7:$A$43),MATCH(Tableau1[[#This Row],[Âge (ans)]],Normes!$I$6:$I$8))))</f>
        <v/>
      </c>
      <c r="P56">
        <f>SUM(Tableau1[[#This Row],[Biceps]:[Infra-scap.]])</f>
        <v>0</v>
      </c>
    </row>
  </sheetData>
  <mergeCells count="2">
    <mergeCell ref="G5:J5"/>
    <mergeCell ref="M1:N1"/>
  </mergeCells>
  <conditionalFormatting sqref="N8:N56">
    <cfRule type="cellIs" dxfId="12" priority="1" operator="equal">
      <formula>"maigreur"</formula>
    </cfRule>
    <cfRule type="cellIs" dxfId="11" priority="2" operator="equal">
      <formula>"normal"</formula>
    </cfRule>
    <cfRule type="cellIs" dxfId="10" priority="3" operator="equal">
      <formula>"surpoids"</formula>
    </cfRule>
    <cfRule type="cellIs" dxfId="9" priority="4" operator="equal">
      <formula>"obésité"</formula>
    </cfRule>
  </conditionalFormatting>
  <pageMargins left="0.7" right="0.7" top="0.75" bottom="0.75" header="0.3" footer="0.3"/>
  <pageSetup paperSize="9" scale="62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3"/>
  <sheetViews>
    <sheetView topLeftCell="A4" workbookViewId="0">
      <selection activeCell="N15" sqref="N15"/>
    </sheetView>
  </sheetViews>
  <sheetFormatPr baseColWidth="10" defaultRowHeight="14.4" x14ac:dyDescent="0.3"/>
  <cols>
    <col min="1" max="1" width="4.6640625" bestFit="1" customWidth="1"/>
    <col min="2" max="7" width="8.44140625" customWidth="1"/>
    <col min="9" max="10" width="10.109375" customWidth="1"/>
    <col min="12" max="12" width="3.88671875" bestFit="1" customWidth="1"/>
    <col min="13" max="16" width="7.33203125" customWidth="1"/>
  </cols>
  <sheetData>
    <row r="1" spans="1:16" ht="31.2" x14ac:dyDescent="0.6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3" spans="1:16" x14ac:dyDescent="0.3">
      <c r="B3" t="s">
        <v>42</v>
      </c>
      <c r="C3" s="3" t="s">
        <v>37</v>
      </c>
      <c r="D3" s="3" t="s">
        <v>34</v>
      </c>
      <c r="E3" s="3" t="s">
        <v>35</v>
      </c>
      <c r="F3" s="3" t="s">
        <v>36</v>
      </c>
    </row>
    <row r="5" spans="1:16" x14ac:dyDescent="0.3">
      <c r="B5" s="40" t="s">
        <v>33</v>
      </c>
      <c r="C5" s="40"/>
      <c r="D5" s="40"/>
      <c r="E5" s="40" t="s">
        <v>32</v>
      </c>
      <c r="F5" s="40"/>
      <c r="G5" s="40"/>
      <c r="I5" s="3" t="s">
        <v>27</v>
      </c>
      <c r="J5" s="3" t="s">
        <v>38</v>
      </c>
      <c r="L5" s="2" t="s">
        <v>27</v>
      </c>
      <c r="M5" s="41" t="s">
        <v>39</v>
      </c>
      <c r="N5" s="42"/>
      <c r="O5" s="41" t="s">
        <v>40</v>
      </c>
      <c r="P5" s="42"/>
    </row>
    <row r="6" spans="1:16" x14ac:dyDescent="0.3">
      <c r="A6" s="3" t="s">
        <v>26</v>
      </c>
      <c r="B6" s="3">
        <v>20</v>
      </c>
      <c r="C6" s="3">
        <v>40</v>
      </c>
      <c r="D6" s="3">
        <v>60</v>
      </c>
      <c r="E6" s="3">
        <v>20</v>
      </c>
      <c r="F6" s="3">
        <v>40</v>
      </c>
      <c r="G6" s="3">
        <v>60</v>
      </c>
      <c r="I6" s="3">
        <v>20</v>
      </c>
      <c r="J6" s="3">
        <v>1</v>
      </c>
      <c r="L6" s="2">
        <v>16</v>
      </c>
      <c r="M6" s="2">
        <f>VALUE(LEFT('Mode de calcul 4 plis'!D11,6))</f>
        <v>1.1619999999999999</v>
      </c>
      <c r="N6" s="2">
        <f>VALUE(MID('Mode de calcul 4 plis'!D11,8,6))</f>
        <v>6.3E-2</v>
      </c>
      <c r="O6" s="2">
        <f>VALUE(LEFT('Mode de calcul 4 plis'!E11,6))</f>
        <v>1.1549</v>
      </c>
      <c r="P6" s="2">
        <f>VALUE(MID('Mode de calcul 4 plis'!E11,8,6))</f>
        <v>6.7799999999999999E-2</v>
      </c>
    </row>
    <row r="7" spans="1:16" x14ac:dyDescent="0.3">
      <c r="A7" s="3">
        <v>7</v>
      </c>
      <c r="B7" s="3" t="s">
        <v>37</v>
      </c>
      <c r="C7" s="3" t="s">
        <v>37</v>
      </c>
      <c r="D7" s="3" t="s">
        <v>37</v>
      </c>
      <c r="E7" s="3" t="s">
        <v>37</v>
      </c>
      <c r="F7" s="3" t="s">
        <v>37</v>
      </c>
      <c r="G7" s="3" t="s">
        <v>37</v>
      </c>
      <c r="I7" s="3">
        <v>40</v>
      </c>
      <c r="J7" s="3">
        <v>2</v>
      </c>
      <c r="L7" s="2">
        <v>20</v>
      </c>
      <c r="M7" s="2">
        <f>VALUE(LEFT('Mode de calcul 4 plis'!D12,6))</f>
        <v>1.1631</v>
      </c>
      <c r="N7" s="2">
        <f>VALUE(MID('Mode de calcul 4 plis'!D12,8,6))</f>
        <v>6.3200000000000006E-2</v>
      </c>
      <c r="O7" s="2">
        <f>VALUE(LEFT('Mode de calcul 4 plis'!E12,6))</f>
        <v>1.1598999999999999</v>
      </c>
      <c r="P7" s="2">
        <f>VALUE(MID('Mode de calcul 4 plis'!E12,8,6))</f>
        <v>7.17E-2</v>
      </c>
    </row>
    <row r="8" spans="1:16" x14ac:dyDescent="0.3">
      <c r="A8" s="3">
        <v>8</v>
      </c>
      <c r="B8" s="3" t="s">
        <v>37</v>
      </c>
      <c r="C8" s="3" t="s">
        <v>37</v>
      </c>
      <c r="D8" s="3" t="s">
        <v>37</v>
      </c>
      <c r="E8" s="3" t="s">
        <v>37</v>
      </c>
      <c r="F8" s="3" t="s">
        <v>37</v>
      </c>
      <c r="G8" s="3" t="s">
        <v>37</v>
      </c>
      <c r="I8" s="3">
        <v>60</v>
      </c>
      <c r="J8" s="3">
        <v>3</v>
      </c>
      <c r="L8" s="2">
        <v>30</v>
      </c>
      <c r="M8" s="2">
        <f>VALUE(LEFT('Mode de calcul 4 plis'!D13,6))</f>
        <v>1.1422000000000001</v>
      </c>
      <c r="N8" s="2">
        <f>VALUE(MID('Mode de calcul 4 plis'!D13,8,6))</f>
        <v>5.4399999999999997E-2</v>
      </c>
      <c r="O8" s="2">
        <f>VALUE(LEFT('Mode de calcul 4 plis'!E13,6))</f>
        <v>1.1423000000000001</v>
      </c>
      <c r="P8" s="2">
        <f>VALUE(MID('Mode de calcul 4 plis'!E13,8,6))</f>
        <v>6.3200000000000006E-2</v>
      </c>
    </row>
    <row r="9" spans="1:16" x14ac:dyDescent="0.3">
      <c r="A9" s="3">
        <v>9</v>
      </c>
      <c r="B9" s="3" t="s">
        <v>37</v>
      </c>
      <c r="C9" s="3" t="s">
        <v>37</v>
      </c>
      <c r="D9" s="3" t="s">
        <v>37</v>
      </c>
      <c r="E9" s="3" t="s">
        <v>34</v>
      </c>
      <c r="F9" s="3" t="s">
        <v>37</v>
      </c>
      <c r="G9" s="3" t="s">
        <v>37</v>
      </c>
      <c r="L9" s="2">
        <v>40</v>
      </c>
      <c r="M9" s="2">
        <f>VALUE(LEFT('Mode de calcul 4 plis'!D14,6))</f>
        <v>1.1619999999999999</v>
      </c>
      <c r="N9" s="2">
        <f>VALUE(MID('Mode de calcul 4 plis'!D14,8,6))</f>
        <v>7.0000000000000007E-2</v>
      </c>
      <c r="O9" s="2">
        <f>VALUE(LEFT('Mode de calcul 4 plis'!E14,6))</f>
        <v>1.1333</v>
      </c>
      <c r="P9" s="2">
        <f>VALUE(MID('Mode de calcul 4 plis'!E14,8,6))</f>
        <v>6.1199999999999997E-2</v>
      </c>
    </row>
    <row r="10" spans="1:16" x14ac:dyDescent="0.3">
      <c r="A10" s="3">
        <v>10</v>
      </c>
      <c r="B10" s="3" t="s">
        <v>37</v>
      </c>
      <c r="C10" s="3" t="s">
        <v>37</v>
      </c>
      <c r="D10" s="3" t="s">
        <v>37</v>
      </c>
      <c r="E10" s="3" t="s">
        <v>34</v>
      </c>
      <c r="F10" s="3" t="s">
        <v>37</v>
      </c>
      <c r="G10" s="3" t="s">
        <v>37</v>
      </c>
      <c r="L10" s="2">
        <v>50</v>
      </c>
      <c r="M10" s="2">
        <f>VALUE(LEFT('Mode de calcul 4 plis'!D15,6))</f>
        <v>1.1715</v>
      </c>
      <c r="N10" s="2">
        <f>VALUE(MID('Mode de calcul 4 plis'!D15,8,6))</f>
        <v>7.7899999999999997E-2</v>
      </c>
      <c r="O10" s="2">
        <f>VALUE(LEFT('Mode de calcul 4 plis'!E15,6))</f>
        <v>1.1338999999999999</v>
      </c>
      <c r="P10" s="2">
        <f>VALUE(MID('Mode de calcul 4 plis'!E15,8,6))</f>
        <v>6.4500000000000002E-2</v>
      </c>
    </row>
    <row r="11" spans="1:16" x14ac:dyDescent="0.3">
      <c r="A11" s="3">
        <v>11</v>
      </c>
      <c r="B11" s="3" t="s">
        <v>37</v>
      </c>
      <c r="C11" s="3" t="s">
        <v>37</v>
      </c>
      <c r="D11" s="3" t="s">
        <v>37</v>
      </c>
      <c r="E11" s="3" t="s">
        <v>34</v>
      </c>
      <c r="F11" s="3" t="s">
        <v>37</v>
      </c>
      <c r="G11" s="3" t="s">
        <v>37</v>
      </c>
    </row>
    <row r="12" spans="1:16" x14ac:dyDescent="0.3">
      <c r="A12" s="3">
        <v>12</v>
      </c>
      <c r="B12" s="3" t="s">
        <v>37</v>
      </c>
      <c r="C12" s="3" t="s">
        <v>37</v>
      </c>
      <c r="D12" s="3" t="s">
        <v>37</v>
      </c>
      <c r="E12" s="3" t="s">
        <v>34</v>
      </c>
      <c r="F12" s="3" t="s">
        <v>34</v>
      </c>
      <c r="G12" s="3" t="s">
        <v>37</v>
      </c>
    </row>
    <row r="13" spans="1:16" x14ac:dyDescent="0.3">
      <c r="A13" s="3">
        <v>13</v>
      </c>
      <c r="B13" s="3" t="s">
        <v>37</v>
      </c>
      <c r="C13" s="3" t="s">
        <v>37</v>
      </c>
      <c r="D13" s="3" t="s">
        <v>37</v>
      </c>
      <c r="E13" s="3" t="s">
        <v>34</v>
      </c>
      <c r="F13" s="3" t="s">
        <v>34</v>
      </c>
      <c r="G13" s="3" t="s">
        <v>37</v>
      </c>
    </row>
    <row r="14" spans="1:16" x14ac:dyDescent="0.3">
      <c r="A14" s="3">
        <v>14</v>
      </c>
      <c r="B14" s="3" t="s">
        <v>37</v>
      </c>
      <c r="C14" s="3" t="s">
        <v>37</v>
      </c>
      <c r="D14" s="3" t="s">
        <v>37</v>
      </c>
      <c r="E14" s="3" t="s">
        <v>34</v>
      </c>
      <c r="F14" s="3" t="s">
        <v>34</v>
      </c>
      <c r="G14" s="3" t="s">
        <v>34</v>
      </c>
    </row>
    <row r="15" spans="1:16" x14ac:dyDescent="0.3">
      <c r="A15" s="3">
        <v>15</v>
      </c>
      <c r="B15" s="3" t="s">
        <v>37</v>
      </c>
      <c r="C15" s="3" t="s">
        <v>37</v>
      </c>
      <c r="D15" s="3" t="s">
        <v>37</v>
      </c>
      <c r="E15" s="3" t="s">
        <v>34</v>
      </c>
      <c r="F15" s="3" t="s">
        <v>34</v>
      </c>
      <c r="G15" s="3" t="s">
        <v>34</v>
      </c>
    </row>
    <row r="16" spans="1:16" x14ac:dyDescent="0.3">
      <c r="A16" s="3">
        <v>16</v>
      </c>
      <c r="B16" s="3" t="s">
        <v>37</v>
      </c>
      <c r="C16" s="3" t="s">
        <v>37</v>
      </c>
      <c r="D16" s="3" t="s">
        <v>37</v>
      </c>
      <c r="E16" s="3" t="s">
        <v>34</v>
      </c>
      <c r="F16" s="3" t="s">
        <v>34</v>
      </c>
      <c r="G16" s="3" t="s">
        <v>34</v>
      </c>
    </row>
    <row r="17" spans="1:7" x14ac:dyDescent="0.3">
      <c r="A17" s="3">
        <v>17</v>
      </c>
      <c r="B17" s="3" t="s">
        <v>37</v>
      </c>
      <c r="C17" s="3" t="s">
        <v>37</v>
      </c>
      <c r="D17" s="3" t="s">
        <v>37</v>
      </c>
      <c r="E17" s="3" t="s">
        <v>34</v>
      </c>
      <c r="F17" s="3" t="s">
        <v>34</v>
      </c>
      <c r="G17" s="3" t="s">
        <v>34</v>
      </c>
    </row>
    <row r="18" spans="1:7" x14ac:dyDescent="0.3">
      <c r="A18" s="3">
        <v>18</v>
      </c>
      <c r="B18" s="3" t="s">
        <v>37</v>
      </c>
      <c r="C18" s="3" t="s">
        <v>37</v>
      </c>
      <c r="D18" s="3" t="s">
        <v>37</v>
      </c>
      <c r="E18" s="3" t="s">
        <v>34</v>
      </c>
      <c r="F18" s="3" t="s">
        <v>34</v>
      </c>
      <c r="G18" s="3" t="s">
        <v>34</v>
      </c>
    </row>
    <row r="19" spans="1:7" x14ac:dyDescent="0.3">
      <c r="A19" s="3">
        <v>19</v>
      </c>
      <c r="B19" s="3" t="s">
        <v>37</v>
      </c>
      <c r="C19" s="3" t="s">
        <v>37</v>
      </c>
      <c r="D19" s="3" t="s">
        <v>37</v>
      </c>
      <c r="E19" s="3" t="s">
        <v>34</v>
      </c>
      <c r="F19" s="3" t="s">
        <v>34</v>
      </c>
      <c r="G19" s="3" t="s">
        <v>34</v>
      </c>
    </row>
    <row r="20" spans="1:7" x14ac:dyDescent="0.3">
      <c r="A20" s="3">
        <v>20</v>
      </c>
      <c r="B20" s="3" t="s">
        <v>37</v>
      </c>
      <c r="C20" s="3" t="s">
        <v>37</v>
      </c>
      <c r="D20" s="3" t="s">
        <v>37</v>
      </c>
      <c r="E20" s="3" t="s">
        <v>34</v>
      </c>
      <c r="F20" s="3" t="s">
        <v>34</v>
      </c>
      <c r="G20" s="3" t="s">
        <v>34</v>
      </c>
    </row>
    <row r="21" spans="1:7" x14ac:dyDescent="0.3">
      <c r="A21" s="3">
        <v>21</v>
      </c>
      <c r="B21" s="3" t="s">
        <v>37</v>
      </c>
      <c r="C21" s="3" t="s">
        <v>37</v>
      </c>
      <c r="D21" s="3" t="s">
        <v>37</v>
      </c>
      <c r="E21" s="3" t="s">
        <v>35</v>
      </c>
      <c r="F21" s="3" t="s">
        <v>34</v>
      </c>
      <c r="G21" s="3" t="s">
        <v>34</v>
      </c>
    </row>
    <row r="22" spans="1:7" x14ac:dyDescent="0.3">
      <c r="A22" s="3">
        <v>22</v>
      </c>
      <c r="B22" s="3" t="s">
        <v>34</v>
      </c>
      <c r="C22" s="3" t="s">
        <v>37</v>
      </c>
      <c r="D22" s="3" t="s">
        <v>37</v>
      </c>
      <c r="E22" s="3" t="s">
        <v>35</v>
      </c>
      <c r="F22" s="3" t="s">
        <v>34</v>
      </c>
      <c r="G22" s="3" t="s">
        <v>34</v>
      </c>
    </row>
    <row r="23" spans="1:7" x14ac:dyDescent="0.3">
      <c r="A23" s="3">
        <v>23</v>
      </c>
      <c r="B23" s="3" t="s">
        <v>34</v>
      </c>
      <c r="C23" s="3" t="s">
        <v>37</v>
      </c>
      <c r="D23" s="3" t="s">
        <v>37</v>
      </c>
      <c r="E23" s="3" t="s">
        <v>35</v>
      </c>
      <c r="F23" s="3" t="s">
        <v>35</v>
      </c>
      <c r="G23" s="3" t="s">
        <v>34</v>
      </c>
    </row>
    <row r="24" spans="1:7" x14ac:dyDescent="0.3">
      <c r="A24" s="3">
        <v>24</v>
      </c>
      <c r="B24" s="3" t="s">
        <v>34</v>
      </c>
      <c r="C24" s="3" t="s">
        <v>34</v>
      </c>
      <c r="D24" s="3" t="s">
        <v>37</v>
      </c>
      <c r="E24" s="3" t="s">
        <v>35</v>
      </c>
      <c r="F24" s="3" t="s">
        <v>35</v>
      </c>
      <c r="G24" s="3" t="s">
        <v>34</v>
      </c>
    </row>
    <row r="25" spans="1:7" x14ac:dyDescent="0.3">
      <c r="A25" s="3">
        <v>25</v>
      </c>
      <c r="B25" s="3" t="s">
        <v>34</v>
      </c>
      <c r="C25" s="3" t="s">
        <v>34</v>
      </c>
      <c r="D25" s="3" t="s">
        <v>34</v>
      </c>
      <c r="E25" s="3" t="s">
        <v>35</v>
      </c>
      <c r="F25" s="3" t="s">
        <v>35</v>
      </c>
      <c r="G25" s="3" t="s">
        <v>34</v>
      </c>
    </row>
    <row r="26" spans="1:7" x14ac:dyDescent="0.3">
      <c r="A26" s="3">
        <v>26</v>
      </c>
      <c r="B26" s="3" t="s">
        <v>34</v>
      </c>
      <c r="C26" s="3" t="s">
        <v>34</v>
      </c>
      <c r="D26" s="3" t="s">
        <v>34</v>
      </c>
      <c r="E26" s="3" t="s">
        <v>36</v>
      </c>
      <c r="F26" s="3" t="s">
        <v>35</v>
      </c>
      <c r="G26" s="3" t="s">
        <v>35</v>
      </c>
    </row>
    <row r="27" spans="1:7" x14ac:dyDescent="0.3">
      <c r="A27" s="3">
        <v>27</v>
      </c>
      <c r="B27" s="3" t="s">
        <v>34</v>
      </c>
      <c r="C27" s="3" t="s">
        <v>34</v>
      </c>
      <c r="D27" s="3" t="s">
        <v>34</v>
      </c>
      <c r="E27" s="3" t="s">
        <v>36</v>
      </c>
      <c r="F27" s="3" t="s">
        <v>35</v>
      </c>
      <c r="G27" s="3" t="s">
        <v>35</v>
      </c>
    </row>
    <row r="28" spans="1:7" x14ac:dyDescent="0.3">
      <c r="A28" s="3">
        <v>28</v>
      </c>
      <c r="B28" s="3" t="s">
        <v>34</v>
      </c>
      <c r="C28" s="3" t="s">
        <v>34</v>
      </c>
      <c r="D28" s="3" t="s">
        <v>34</v>
      </c>
      <c r="E28" s="3" t="s">
        <v>36</v>
      </c>
      <c r="F28" s="3" t="s">
        <v>35</v>
      </c>
      <c r="G28" s="3" t="s">
        <v>35</v>
      </c>
    </row>
    <row r="29" spans="1:7" x14ac:dyDescent="0.3">
      <c r="A29" s="3">
        <v>29</v>
      </c>
      <c r="B29" s="3" t="s">
        <v>34</v>
      </c>
      <c r="C29" s="3" t="s">
        <v>34</v>
      </c>
      <c r="D29" s="3" t="s">
        <v>34</v>
      </c>
      <c r="E29" s="3" t="s">
        <v>36</v>
      </c>
      <c r="F29" s="3" t="s">
        <v>36</v>
      </c>
      <c r="G29" s="3" t="s">
        <v>35</v>
      </c>
    </row>
    <row r="30" spans="1:7" x14ac:dyDescent="0.3">
      <c r="A30" s="3">
        <v>30</v>
      </c>
      <c r="B30" s="3" t="s">
        <v>34</v>
      </c>
      <c r="C30" s="3" t="s">
        <v>34</v>
      </c>
      <c r="D30" s="3" t="s">
        <v>34</v>
      </c>
      <c r="E30" s="3" t="s">
        <v>36</v>
      </c>
      <c r="F30" s="3" t="s">
        <v>36</v>
      </c>
      <c r="G30" s="3" t="s">
        <v>35</v>
      </c>
    </row>
    <row r="31" spans="1:7" x14ac:dyDescent="0.3">
      <c r="A31" s="3">
        <v>31</v>
      </c>
      <c r="B31" s="3" t="s">
        <v>34</v>
      </c>
      <c r="C31" s="3" t="s">
        <v>34</v>
      </c>
      <c r="D31" s="3" t="s">
        <v>34</v>
      </c>
      <c r="E31" s="3" t="s">
        <v>36</v>
      </c>
      <c r="F31" s="3" t="s">
        <v>36</v>
      </c>
      <c r="G31" s="3" t="s">
        <v>36</v>
      </c>
    </row>
    <row r="32" spans="1:7" x14ac:dyDescent="0.3">
      <c r="A32" s="3">
        <v>32</v>
      </c>
      <c r="B32" s="3" t="s">
        <v>34</v>
      </c>
      <c r="C32" s="3" t="s">
        <v>34</v>
      </c>
      <c r="D32" s="3" t="s">
        <v>34</v>
      </c>
      <c r="E32" s="3" t="s">
        <v>36</v>
      </c>
      <c r="F32" s="3" t="s">
        <v>36</v>
      </c>
      <c r="G32" s="3" t="s">
        <v>36</v>
      </c>
    </row>
    <row r="33" spans="1:7" x14ac:dyDescent="0.3">
      <c r="A33" s="3">
        <v>33</v>
      </c>
      <c r="B33" s="3" t="s">
        <v>34</v>
      </c>
      <c r="C33" s="3" t="s">
        <v>34</v>
      </c>
      <c r="D33" s="3" t="s">
        <v>34</v>
      </c>
      <c r="E33" s="3" t="s">
        <v>36</v>
      </c>
      <c r="F33" s="3" t="s">
        <v>36</v>
      </c>
      <c r="G33" s="3" t="s">
        <v>36</v>
      </c>
    </row>
    <row r="34" spans="1:7" x14ac:dyDescent="0.3">
      <c r="A34" s="3">
        <v>34</v>
      </c>
      <c r="B34" s="3" t="s">
        <v>35</v>
      </c>
      <c r="C34" s="3" t="s">
        <v>34</v>
      </c>
      <c r="D34" s="3" t="s">
        <v>34</v>
      </c>
      <c r="E34" s="3" t="s">
        <v>36</v>
      </c>
      <c r="F34" s="3" t="s">
        <v>36</v>
      </c>
      <c r="G34" s="3" t="s">
        <v>36</v>
      </c>
    </row>
    <row r="35" spans="1:7" x14ac:dyDescent="0.3">
      <c r="A35" s="3">
        <v>35</v>
      </c>
      <c r="B35" s="3" t="s">
        <v>35</v>
      </c>
      <c r="C35" s="3" t="s">
        <v>35</v>
      </c>
      <c r="D35" s="3" t="s">
        <v>34</v>
      </c>
      <c r="E35" s="3" t="s">
        <v>36</v>
      </c>
      <c r="F35" s="3" t="s">
        <v>36</v>
      </c>
      <c r="G35" s="3" t="s">
        <v>36</v>
      </c>
    </row>
    <row r="36" spans="1:7" x14ac:dyDescent="0.3">
      <c r="A36" s="3">
        <v>36</v>
      </c>
      <c r="B36" s="3" t="s">
        <v>35</v>
      </c>
      <c r="C36" s="3" t="s">
        <v>35</v>
      </c>
      <c r="D36" s="3" t="s">
        <v>35</v>
      </c>
      <c r="E36" s="3" t="s">
        <v>36</v>
      </c>
      <c r="F36" s="3" t="s">
        <v>36</v>
      </c>
      <c r="G36" s="3" t="s">
        <v>36</v>
      </c>
    </row>
    <row r="37" spans="1:7" x14ac:dyDescent="0.3">
      <c r="A37" s="3">
        <v>37</v>
      </c>
      <c r="B37" s="3" t="s">
        <v>35</v>
      </c>
      <c r="C37" s="3" t="s">
        <v>35</v>
      </c>
      <c r="D37" s="3" t="s">
        <v>35</v>
      </c>
      <c r="E37" s="3" t="s">
        <v>36</v>
      </c>
      <c r="F37" s="3" t="s">
        <v>36</v>
      </c>
      <c r="G37" s="3" t="s">
        <v>36</v>
      </c>
    </row>
    <row r="38" spans="1:7" x14ac:dyDescent="0.3">
      <c r="A38" s="3">
        <v>38</v>
      </c>
      <c r="B38" s="3" t="s">
        <v>35</v>
      </c>
      <c r="C38" s="3" t="s">
        <v>35</v>
      </c>
      <c r="D38" s="3" t="s">
        <v>35</v>
      </c>
      <c r="E38" s="3" t="s">
        <v>36</v>
      </c>
      <c r="F38" s="3" t="s">
        <v>36</v>
      </c>
      <c r="G38" s="3" t="s">
        <v>36</v>
      </c>
    </row>
    <row r="39" spans="1:7" x14ac:dyDescent="0.3">
      <c r="A39" s="3">
        <v>39</v>
      </c>
      <c r="B39" s="3" t="s">
        <v>35</v>
      </c>
      <c r="C39" s="3" t="s">
        <v>35</v>
      </c>
      <c r="D39" s="3" t="s">
        <v>35</v>
      </c>
      <c r="E39" s="3" t="s">
        <v>36</v>
      </c>
      <c r="F39" s="3" t="s">
        <v>36</v>
      </c>
      <c r="G39" s="3" t="s">
        <v>36</v>
      </c>
    </row>
    <row r="40" spans="1:7" x14ac:dyDescent="0.3">
      <c r="A40" s="3">
        <v>40</v>
      </c>
      <c r="B40" s="3" t="s">
        <v>36</v>
      </c>
      <c r="C40" s="3" t="s">
        <v>35</v>
      </c>
      <c r="D40" s="3" t="s">
        <v>35</v>
      </c>
      <c r="E40" s="3" t="s">
        <v>36</v>
      </c>
      <c r="F40" s="3" t="s">
        <v>36</v>
      </c>
      <c r="G40" s="3" t="s">
        <v>36</v>
      </c>
    </row>
    <row r="41" spans="1:7" x14ac:dyDescent="0.3">
      <c r="A41" s="3">
        <v>41</v>
      </c>
      <c r="B41" s="3" t="s">
        <v>36</v>
      </c>
      <c r="C41" s="3" t="s">
        <v>36</v>
      </c>
      <c r="D41" s="3" t="s">
        <v>35</v>
      </c>
      <c r="E41" s="3" t="s">
        <v>36</v>
      </c>
      <c r="F41" s="3" t="s">
        <v>36</v>
      </c>
      <c r="G41" s="3" t="s">
        <v>36</v>
      </c>
    </row>
    <row r="42" spans="1:7" x14ac:dyDescent="0.3">
      <c r="A42" s="3">
        <v>42</v>
      </c>
      <c r="B42" s="3" t="s">
        <v>36</v>
      </c>
      <c r="C42" s="3" t="s">
        <v>36</v>
      </c>
      <c r="D42" s="3" t="s">
        <v>35</v>
      </c>
      <c r="E42" s="3" t="s">
        <v>36</v>
      </c>
      <c r="F42" s="3" t="s">
        <v>36</v>
      </c>
      <c r="G42" s="3" t="s">
        <v>36</v>
      </c>
    </row>
    <row r="43" spans="1:7" x14ac:dyDescent="0.3">
      <c r="A43" s="3">
        <v>43</v>
      </c>
      <c r="B43" s="3" t="s">
        <v>36</v>
      </c>
      <c r="C43" s="3" t="s">
        <v>36</v>
      </c>
      <c r="D43" s="3" t="s">
        <v>36</v>
      </c>
      <c r="E43" s="3" t="s">
        <v>36</v>
      </c>
      <c r="F43" s="3" t="s">
        <v>36</v>
      </c>
      <c r="G43" s="3" t="s">
        <v>36</v>
      </c>
    </row>
  </sheetData>
  <sheetProtection algorithmName="SHA-512" hashValue="k1xWVR/HyRDRHcbjT6vshkTj6S1lNAb4I9O3KlSriYofmz6glcGVNCIC4mHyq9WJ/Fr2Fs2w6b7REPFkOftnqA==" saltValue="DCkli2hd/PZ/VCU2yCZf6g==" spinCount="100000" sheet="1" objects="1" scenarios="1"/>
  <mergeCells count="5">
    <mergeCell ref="A1:P1"/>
    <mergeCell ref="B5:D5"/>
    <mergeCell ref="E5:G5"/>
    <mergeCell ref="M5:N5"/>
    <mergeCell ref="O5:P5"/>
  </mergeCells>
  <conditionalFormatting sqref="B7:G43">
    <cfRule type="cellIs" dxfId="8" priority="25" operator="equal">
      <formula>"maigreur"</formula>
    </cfRule>
    <cfRule type="cellIs" dxfId="7" priority="26" operator="equal">
      <formula>"normal"</formula>
    </cfRule>
    <cfRule type="cellIs" dxfId="6" priority="27" operator="equal">
      <formula>"surpoids"</formula>
    </cfRule>
    <cfRule type="cellIs" dxfId="5" priority="28" operator="equal">
      <formula>"obésité"</formula>
    </cfRule>
  </conditionalFormatting>
  <conditionalFormatting sqref="C3">
    <cfRule type="cellIs" dxfId="4" priority="1" operator="equal">
      <formula>"maigreur"</formula>
    </cfRule>
  </conditionalFormatting>
  <conditionalFormatting sqref="C3:F3">
    <cfRule type="cellIs" dxfId="3" priority="2" operator="equal">
      <formula>"normal"</formula>
    </cfRule>
    <cfRule type="cellIs" dxfId="2" priority="3" operator="equal">
      <formula>"surpoids"</formula>
    </cfRule>
    <cfRule type="cellIs" dxfId="1" priority="4" operator="equal">
      <formula>"obésité"</formula>
    </cfRule>
  </conditionalFormatting>
  <conditionalFormatting sqref="D3:F3">
    <cfRule type="cellIs" dxfId="0" priority="9" operator="equal">
      <formula>"maigreur"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Rappel</vt:lpstr>
      <vt:lpstr>Mode de calcul 4 plis</vt:lpstr>
      <vt:lpstr>Données mesurées</vt:lpstr>
      <vt:lpstr>Résultats</vt:lpstr>
      <vt:lpstr>Normes</vt:lpstr>
      <vt:lpstr>Suivi % de MG</vt:lpstr>
      <vt:lpstr>Evolution de Poids, MG et MSG (</vt:lpstr>
      <vt:lpstr>âge</vt:lpstr>
      <vt:lpstr>fem</vt:lpstr>
      <vt:lpstr>hom</vt:lpstr>
      <vt:lpstr>résultat_femme</vt:lpstr>
      <vt:lpstr>résultat_homme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Physionaute</dc:creator>
  <cp:lastModifiedBy>Pascal Prévost</cp:lastModifiedBy>
  <cp:lastPrinted>2020-10-18T17:16:35Z</cp:lastPrinted>
  <dcterms:created xsi:type="dcterms:W3CDTF">2013-09-03T17:38:50Z</dcterms:created>
  <dcterms:modified xsi:type="dcterms:W3CDTF">2025-08-12T00:57:39Z</dcterms:modified>
</cp:coreProperties>
</file>